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ml.chartshapes+xml"/>
  <Override PartName="/xl/charts/chart6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7.xml" ContentType="application/vnd.openxmlformats-officedocument.drawingml.chart+xml"/>
  <Override PartName="/xl/drawings/drawing11.xml" ContentType="application/vnd.openxmlformats-officedocument.drawingml.chartshapes+xml"/>
  <Override PartName="/xl/charts/chart8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omments2.xml" ContentType="application/vnd.openxmlformats-officedocument.spreadsheetml.comments+xml"/>
  <Override PartName="/xl/charts/chart9.xml" ContentType="application/vnd.openxmlformats-officedocument.drawingml.chart+xml"/>
  <Override PartName="/xl/drawings/drawing14.xml" ContentType="application/vnd.openxmlformats-officedocument.drawingml.chartshapes+xml"/>
  <Override PartName="/xl/charts/chart10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11.xml" ContentType="application/vnd.openxmlformats-officedocument.drawingml.chart+xml"/>
  <Override PartName="/xl/drawings/drawing17.xml" ContentType="application/vnd.openxmlformats-officedocument.drawingml.chartshapes+xml"/>
  <Override PartName="/xl/charts/chart12.xml" ContentType="application/vnd.openxmlformats-officedocument.drawingml.chart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3.xml" ContentType="application/vnd.openxmlformats-officedocument.drawingml.chart+xml"/>
  <Override PartName="/xl/drawings/drawing20.xml" ContentType="application/vnd.openxmlformats-officedocument.drawingml.chartshapes+xml"/>
  <Override PartName="/xl/charts/chart14.xml" ContentType="application/vnd.openxmlformats-officedocument.drawingml.chart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omments3.xml" ContentType="application/vnd.openxmlformats-officedocument.spreadsheetml.comments+xml"/>
  <Override PartName="/xl/charts/chart15.xml" ContentType="application/vnd.openxmlformats-officedocument.drawingml.chart+xml"/>
  <Override PartName="/xl/drawings/drawing23.xml" ContentType="application/vnd.openxmlformats-officedocument.drawingml.chartshapes+xml"/>
  <Override PartName="/xl/charts/chart16.xml" ContentType="application/vnd.openxmlformats-officedocument.drawingml.chart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omments4.xml" ContentType="application/vnd.openxmlformats-officedocument.spreadsheetml.comments+xml"/>
  <Override PartName="/xl/charts/chart17.xml" ContentType="application/vnd.openxmlformats-officedocument.drawingml.chart+xml"/>
  <Override PartName="/xl/drawings/drawing26.xml" ContentType="application/vnd.openxmlformats-officedocument.drawingml.chartshapes+xml"/>
  <Override PartName="/xl/charts/chart18.xml" ContentType="application/vnd.openxmlformats-officedocument.drawingml.chart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omments5.xml" ContentType="application/vnd.openxmlformats-officedocument.spreadsheetml.comments+xml"/>
  <Override PartName="/xl/charts/chart19.xml" ContentType="application/vnd.openxmlformats-officedocument.drawingml.chart+xml"/>
  <Override PartName="/xl/drawings/drawing29.xml" ContentType="application/vnd.openxmlformats-officedocument.drawingml.chartshapes+xml"/>
  <Override PartName="/xl/charts/chart20.xml" ContentType="application/vnd.openxmlformats-officedocument.drawingml.chart+xml"/>
  <Override PartName="/xl/drawings/drawing30.xml" ContentType="application/vnd.openxmlformats-officedocument.drawingml.chartshapes+xml"/>
  <Override PartName="/xl/drawings/drawing31.xml" ContentType="application/vnd.openxmlformats-officedocument.drawing+xml"/>
  <Override PartName="/xl/comments6.xml" ContentType="application/vnd.openxmlformats-officedocument.spreadsheetml.comments+xml"/>
  <Override PartName="/xl/charts/chart21.xml" ContentType="application/vnd.openxmlformats-officedocument.drawingml.chart+xml"/>
  <Override PartName="/xl/drawings/drawing32.xml" ContentType="application/vnd.openxmlformats-officedocument.drawingml.chartshapes+xml"/>
  <Override PartName="/xl/charts/chart22.xml" ContentType="application/vnd.openxmlformats-officedocument.drawingml.chart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23.xml" ContentType="application/vnd.openxmlformats-officedocument.drawingml.chart+xml"/>
  <Override PartName="/xl/drawings/drawing35.xml" ContentType="application/vnd.openxmlformats-officedocument.drawingml.chartshapes+xml"/>
  <Override PartName="/xl/charts/chart24.xml" ContentType="application/vnd.openxmlformats-officedocument.drawingml.chart+xml"/>
  <Override PartName="/xl/drawings/drawing36.xml" ContentType="application/vnd.openxmlformats-officedocument.drawingml.chartshapes+xml"/>
  <Override PartName="/xl/drawings/drawing37.xml" ContentType="application/vnd.openxmlformats-officedocument.drawing+xml"/>
  <Override PartName="/xl/charts/chart25.xml" ContentType="application/vnd.openxmlformats-officedocument.drawingml.chart+xml"/>
  <Override PartName="/xl/drawings/drawing38.xml" ContentType="application/vnd.openxmlformats-officedocument.drawingml.chartshapes+xml"/>
  <Override PartName="/xl/charts/chart26.xml" ContentType="application/vnd.openxmlformats-officedocument.drawingml.chart+xml"/>
  <Override PartName="/xl/drawings/drawing39.xml" ContentType="application/vnd.openxmlformats-officedocument.drawingml.chartshapes+xml"/>
  <Override PartName="/xl/charts/chart27.xml" ContentType="application/vnd.openxmlformats-officedocument.drawingml.chart+xml"/>
  <Override PartName="/xl/drawings/drawing40.xml" ContentType="application/vnd.openxmlformats-officedocument.drawingml.chartshapes+xml"/>
  <Override PartName="/xl/drawings/drawing41.xml" ContentType="application/vnd.openxmlformats-officedocument.drawing+xml"/>
  <Override PartName="/xl/charts/chart28.xml" ContentType="application/vnd.openxmlformats-officedocument.drawingml.chart+xml"/>
  <Override PartName="/xl/drawings/drawing42.xml" ContentType="application/vnd.openxmlformats-officedocument.drawingml.chartshapes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43.xml" ContentType="application/vnd.openxmlformats-officedocument.drawingml.chartshapes+xml"/>
  <Override PartName="/xl/charts/chart31.xml" ContentType="application/vnd.openxmlformats-officedocument.drawingml.chart+xml"/>
  <Override PartName="/xl/drawings/drawing44.xml" ContentType="application/vnd.openxmlformats-officedocument.drawingml.chartshapes+xml"/>
  <Override PartName="/xl/charts/chart32.xml" ContentType="application/vnd.openxmlformats-officedocument.drawingml.chart+xml"/>
  <Override PartName="/xl/drawings/drawing45.xml" ContentType="application/vnd.openxmlformats-officedocument.drawing+xml"/>
  <Override PartName="/xl/charts/chart33.xml" ContentType="application/vnd.openxmlformats-officedocument.drawingml.chart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48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tsidejadoo-my.sharepoint.com/personal/info_cedom_si/Documents/ALPHA INNOTEC/6-SPLETNA STRAN/REFERENCE/Dušan Stanjko/"/>
    </mc:Choice>
  </mc:AlternateContent>
  <xr:revisionPtr revIDLastSave="0" documentId="8_{A9B9E299-D304-4FFE-8B75-44C711B284F1}" xr6:coauthVersionLast="47" xr6:coauthVersionMax="47" xr10:uidLastSave="{00000000-0000-0000-0000-000000000000}"/>
  <bookViews>
    <workbookView xWindow="-20544" yWindow="-17388" windowWidth="30936" windowHeight="16776" tabRatio="908" firstSheet="1" activeTab="13" xr2:uid="{00000000-000D-0000-FFFF-FFFF00000000}"/>
  </bookViews>
  <sheets>
    <sheet name="JANUAR 25" sheetId="32" r:id="rId1"/>
    <sheet name="FEBRUAR 25" sheetId="33" r:id="rId2"/>
    <sheet name="MAREC 25" sheetId="34" r:id="rId3"/>
    <sheet name="APRIL 25" sheetId="35" r:id="rId4"/>
    <sheet name="MAJ 25" sheetId="36" r:id="rId5"/>
    <sheet name="JUNIJ 25" sheetId="37" r:id="rId6"/>
    <sheet name="JULIJ 25" sheetId="38" r:id="rId7"/>
    <sheet name="AVGUST 25" sheetId="39" r:id="rId8"/>
    <sheet name="SEPTEMBER 25" sheetId="40" r:id="rId9"/>
    <sheet name="OKTOBER 25" sheetId="41" r:id="rId10"/>
    <sheet name="NOVEMBER 25" sheetId="42" r:id="rId11"/>
    <sheet name="DECEMBER 25" sheetId="43" r:id="rId12"/>
    <sheet name="PORABA" sheetId="20" r:id="rId13"/>
    <sheet name="STRUKTURA CENE" sheetId="23" r:id="rId14"/>
    <sheet name="EKONOMIKA 1" sheetId="16" r:id="rId15"/>
    <sheet name="EKONOMIKA 2" sheetId="24" r:id="rId16"/>
    <sheet name="2025 vs. 2024 " sheetId="45" r:id="rId17"/>
    <sheet name="TČ 2025 vs. 2024 " sheetId="44" r:id="rId18"/>
    <sheet name="GOSP 2025 vs. 2024" sheetId="25" r:id="rId19"/>
    <sheet name="IZKORISTEK TČ " sheetId="47" r:id="rId20"/>
    <sheet name="TEMP. KWh" sheetId="28" r:id="rId21"/>
    <sheet name="List1" sheetId="31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7" i="24" l="1"/>
  <c r="AI19" i="32"/>
  <c r="E15" i="24"/>
  <c r="K21" i="47" l="1"/>
  <c r="M8" i="47" l="1"/>
  <c r="M9" i="47"/>
  <c r="M10" i="47"/>
  <c r="M11" i="47"/>
  <c r="M12" i="47"/>
  <c r="M13" i="47"/>
  <c r="M14" i="47"/>
  <c r="M15" i="47"/>
  <c r="M16" i="47"/>
  <c r="M17" i="47"/>
  <c r="M18" i="47"/>
  <c r="M7" i="47"/>
  <c r="L19" i="47"/>
  <c r="L21" i="47" s="1"/>
  <c r="C19" i="47"/>
  <c r="B21" i="47"/>
  <c r="I19" i="47"/>
  <c r="I21" i="47" s="1"/>
  <c r="H19" i="47"/>
  <c r="G19" i="47"/>
  <c r="G21" i="47" s="1"/>
  <c r="D19" i="47"/>
  <c r="D21" i="47" s="1"/>
  <c r="E18" i="47"/>
  <c r="K18" i="47" s="1"/>
  <c r="E17" i="47"/>
  <c r="K17" i="47" s="1"/>
  <c r="E16" i="47"/>
  <c r="K16" i="47" s="1"/>
  <c r="E15" i="47"/>
  <c r="K15" i="47" s="1"/>
  <c r="E14" i="47"/>
  <c r="K14" i="47" s="1"/>
  <c r="E13" i="47"/>
  <c r="K13" i="47" s="1"/>
  <c r="E12" i="47"/>
  <c r="K12" i="47" s="1"/>
  <c r="E11" i="47"/>
  <c r="K11" i="47" s="1"/>
  <c r="E10" i="47"/>
  <c r="K10" i="47" s="1"/>
  <c r="E9" i="47"/>
  <c r="K9" i="47" s="1"/>
  <c r="E8" i="47"/>
  <c r="K8" i="47" s="1"/>
  <c r="E7" i="47"/>
  <c r="K7" i="47" s="1"/>
  <c r="J11" i="47" l="1"/>
  <c r="J15" i="47"/>
  <c r="J18" i="47"/>
  <c r="J7" i="47"/>
  <c r="J13" i="47"/>
  <c r="J9" i="47"/>
  <c r="J8" i="47"/>
  <c r="J10" i="47"/>
  <c r="J12" i="47"/>
  <c r="J14" i="47"/>
  <c r="J16" i="47"/>
  <c r="J19" i="47"/>
  <c r="M19" i="47"/>
  <c r="M21" i="47" s="1"/>
  <c r="E19" i="47"/>
  <c r="C21" i="47"/>
  <c r="H21" i="47"/>
  <c r="J17" i="47"/>
  <c r="F15" i="47" l="1"/>
  <c r="K19" i="47"/>
  <c r="F10" i="47"/>
  <c r="F8" i="47"/>
  <c r="F7" i="47"/>
  <c r="F16" i="47"/>
  <c r="F9" i="47"/>
  <c r="F12" i="47"/>
  <c r="E21" i="47"/>
  <c r="F18" i="47"/>
  <c r="F11" i="47"/>
  <c r="F17" i="47"/>
  <c r="F14" i="47"/>
  <c r="F19" i="47"/>
  <c r="F13" i="47"/>
  <c r="K19" i="45"/>
  <c r="K21" i="45" s="1"/>
  <c r="J19" i="45"/>
  <c r="J21" i="45" s="1"/>
  <c r="I19" i="45"/>
  <c r="H19" i="45"/>
  <c r="H21" i="45" s="1"/>
  <c r="G19" i="45"/>
  <c r="G21" i="45" s="1"/>
  <c r="F19" i="45"/>
  <c r="E19" i="45"/>
  <c r="D19" i="45"/>
  <c r="D21" i="45" s="1"/>
  <c r="C19" i="45"/>
  <c r="C21" i="45" s="1"/>
  <c r="B19" i="45"/>
  <c r="U18" i="45"/>
  <c r="T18" i="45"/>
  <c r="S18" i="45"/>
  <c r="R18" i="45"/>
  <c r="Q18" i="45"/>
  <c r="P18" i="45"/>
  <c r="O18" i="45"/>
  <c r="N18" i="45"/>
  <c r="M18" i="45"/>
  <c r="L18" i="45"/>
  <c r="U17" i="45"/>
  <c r="T17" i="45"/>
  <c r="S17" i="45"/>
  <c r="R17" i="45"/>
  <c r="Q17" i="45"/>
  <c r="P17" i="45"/>
  <c r="O17" i="45"/>
  <c r="N17" i="45"/>
  <c r="M17" i="45"/>
  <c r="L17" i="45"/>
  <c r="U16" i="45"/>
  <c r="T16" i="45"/>
  <c r="S16" i="45"/>
  <c r="R16" i="45"/>
  <c r="Q16" i="45"/>
  <c r="P16" i="45"/>
  <c r="O16" i="45"/>
  <c r="N16" i="45"/>
  <c r="M16" i="45"/>
  <c r="L16" i="45"/>
  <c r="U15" i="45"/>
  <c r="T15" i="45"/>
  <c r="S15" i="45"/>
  <c r="R15" i="45"/>
  <c r="Q15" i="45"/>
  <c r="P15" i="45"/>
  <c r="O15" i="45"/>
  <c r="N15" i="45"/>
  <c r="M15" i="45"/>
  <c r="L15" i="45"/>
  <c r="U14" i="45"/>
  <c r="T14" i="45"/>
  <c r="S14" i="45"/>
  <c r="R14" i="45"/>
  <c r="Q14" i="45"/>
  <c r="P14" i="45"/>
  <c r="O14" i="45"/>
  <c r="N14" i="45"/>
  <c r="M14" i="45"/>
  <c r="L14" i="45"/>
  <c r="U13" i="45"/>
  <c r="T13" i="45"/>
  <c r="S13" i="45"/>
  <c r="R13" i="45"/>
  <c r="Q13" i="45"/>
  <c r="P13" i="45"/>
  <c r="O13" i="45"/>
  <c r="N13" i="45"/>
  <c r="M13" i="45"/>
  <c r="L13" i="45"/>
  <c r="U12" i="45"/>
  <c r="T12" i="45"/>
  <c r="S12" i="45"/>
  <c r="R12" i="45"/>
  <c r="Q12" i="45"/>
  <c r="P12" i="45"/>
  <c r="O12" i="45"/>
  <c r="N12" i="45"/>
  <c r="M12" i="45"/>
  <c r="L12" i="45"/>
  <c r="U11" i="45"/>
  <c r="T11" i="45"/>
  <c r="S11" i="45"/>
  <c r="R11" i="45"/>
  <c r="Q11" i="45"/>
  <c r="P11" i="45"/>
  <c r="O11" i="45"/>
  <c r="N11" i="45"/>
  <c r="M11" i="45"/>
  <c r="L11" i="45"/>
  <c r="U10" i="45"/>
  <c r="T10" i="45"/>
  <c r="S10" i="45"/>
  <c r="R10" i="45"/>
  <c r="Q10" i="45"/>
  <c r="P10" i="45"/>
  <c r="O10" i="45"/>
  <c r="N10" i="45"/>
  <c r="M10" i="45"/>
  <c r="L10" i="45"/>
  <c r="U9" i="45"/>
  <c r="T9" i="45"/>
  <c r="S9" i="45"/>
  <c r="R9" i="45"/>
  <c r="Q9" i="45"/>
  <c r="P9" i="45"/>
  <c r="O9" i="45"/>
  <c r="N9" i="45"/>
  <c r="M9" i="45"/>
  <c r="L9" i="45"/>
  <c r="U8" i="45"/>
  <c r="T8" i="45"/>
  <c r="S8" i="45"/>
  <c r="R8" i="45"/>
  <c r="Q8" i="45"/>
  <c r="P8" i="45"/>
  <c r="O8" i="45"/>
  <c r="N8" i="45"/>
  <c r="M8" i="45"/>
  <c r="L8" i="45"/>
  <c r="U7" i="45"/>
  <c r="T7" i="45"/>
  <c r="S7" i="45"/>
  <c r="R7" i="45"/>
  <c r="Q7" i="45"/>
  <c r="P7" i="45"/>
  <c r="O7" i="45"/>
  <c r="N7" i="45"/>
  <c r="M7" i="45"/>
  <c r="L7" i="45"/>
  <c r="E19" i="25"/>
  <c r="E21" i="25" s="1"/>
  <c r="J19" i="25"/>
  <c r="J21" i="25" s="1"/>
  <c r="K19" i="25"/>
  <c r="K21" i="25" s="1"/>
  <c r="F19" i="25"/>
  <c r="F21" i="25" s="1"/>
  <c r="J19" i="44"/>
  <c r="J21" i="44" s="1"/>
  <c r="U21" i="25" l="1"/>
  <c r="N19" i="45"/>
  <c r="L19" i="45"/>
  <c r="P19" i="45"/>
  <c r="M19" i="45"/>
  <c r="T19" i="45"/>
  <c r="Q19" i="45"/>
  <c r="Q21" i="45" s="1"/>
  <c r="R19" i="45"/>
  <c r="R21" i="45" s="1"/>
  <c r="U19" i="45"/>
  <c r="U21" i="45" s="1"/>
  <c r="I21" i="45"/>
  <c r="B21" i="45"/>
  <c r="F21" i="45"/>
  <c r="O19" i="45"/>
  <c r="S19" i="45"/>
  <c r="S21" i="45" s="1"/>
  <c r="E21" i="45"/>
  <c r="T21" i="45" s="1"/>
  <c r="K19" i="44" l="1"/>
  <c r="K21" i="44" s="1"/>
  <c r="F19" i="44"/>
  <c r="F21" i="44" s="1"/>
  <c r="E19" i="44"/>
  <c r="E21" i="44" s="1"/>
  <c r="M7" i="44"/>
  <c r="N8" i="44"/>
  <c r="L9" i="44"/>
  <c r="N9" i="44"/>
  <c r="L10" i="44"/>
  <c r="R10" i="44"/>
  <c r="Q11" i="44"/>
  <c r="R11" i="44"/>
  <c r="N11" i="44"/>
  <c r="O11" i="44"/>
  <c r="M11" i="44"/>
  <c r="N10" i="44"/>
  <c r="M9" i="44"/>
  <c r="R8" i="44"/>
  <c r="O7" i="44"/>
  <c r="L7" i="44"/>
  <c r="N7" i="44"/>
  <c r="P7" i="44"/>
  <c r="Q7" i="44"/>
  <c r="R7" i="44"/>
  <c r="L8" i="44"/>
  <c r="O8" i="44"/>
  <c r="P8" i="44"/>
  <c r="Q8" i="44"/>
  <c r="O9" i="44"/>
  <c r="P9" i="44"/>
  <c r="Q9" i="44"/>
  <c r="O10" i="44"/>
  <c r="P10" i="44"/>
  <c r="L11" i="44"/>
  <c r="P11" i="44"/>
  <c r="M10" i="44" l="1"/>
  <c r="Q10" i="44"/>
  <c r="R9" i="44"/>
  <c r="M8" i="44"/>
  <c r="M18" i="44" l="1"/>
  <c r="S17" i="44"/>
  <c r="T16" i="44"/>
  <c r="U15" i="44"/>
  <c r="Q15" i="44"/>
  <c r="M14" i="44"/>
  <c r="S13" i="44"/>
  <c r="T12" i="44"/>
  <c r="U11" i="44"/>
  <c r="S9" i="44"/>
  <c r="T8" i="44"/>
  <c r="I19" i="44"/>
  <c r="I21" i="44" s="1"/>
  <c r="H19" i="44"/>
  <c r="H21" i="44" s="1"/>
  <c r="G19" i="44"/>
  <c r="G21" i="44" s="1"/>
  <c r="D19" i="44"/>
  <c r="D21" i="44" s="1"/>
  <c r="C19" i="44"/>
  <c r="C21" i="44" s="1"/>
  <c r="B19" i="44"/>
  <c r="T18" i="44"/>
  <c r="S18" i="44"/>
  <c r="R18" i="44"/>
  <c r="Q18" i="44"/>
  <c r="O18" i="44"/>
  <c r="N18" i="44"/>
  <c r="L18" i="44"/>
  <c r="T17" i="44"/>
  <c r="R17" i="44"/>
  <c r="Q17" i="44"/>
  <c r="O17" i="44"/>
  <c r="M17" i="44"/>
  <c r="L17" i="44"/>
  <c r="S16" i="44"/>
  <c r="R16" i="44"/>
  <c r="Q16" i="44"/>
  <c r="N16" i="44"/>
  <c r="M16" i="44"/>
  <c r="L16" i="44"/>
  <c r="T15" i="44"/>
  <c r="S15" i="44"/>
  <c r="R15" i="44"/>
  <c r="P15" i="44"/>
  <c r="O15" i="44"/>
  <c r="N15" i="44"/>
  <c r="M15" i="44"/>
  <c r="L15" i="44"/>
  <c r="T14" i="44"/>
  <c r="S14" i="44"/>
  <c r="R14" i="44"/>
  <c r="Q14" i="44"/>
  <c r="O14" i="44"/>
  <c r="N14" i="44"/>
  <c r="L14" i="44"/>
  <c r="T13" i="44"/>
  <c r="R13" i="44"/>
  <c r="Q13" i="44"/>
  <c r="O13" i="44"/>
  <c r="M13" i="44"/>
  <c r="L13" i="44"/>
  <c r="S12" i="44"/>
  <c r="R12" i="44"/>
  <c r="Q12" i="44"/>
  <c r="N12" i="44"/>
  <c r="M12" i="44"/>
  <c r="L12" i="44"/>
  <c r="T11" i="44"/>
  <c r="S11" i="44"/>
  <c r="T10" i="44"/>
  <c r="S10" i="44"/>
  <c r="T9" i="44"/>
  <c r="S8" i="44"/>
  <c r="T7" i="44"/>
  <c r="S7" i="44"/>
  <c r="L19" i="44" l="1"/>
  <c r="P19" i="44"/>
  <c r="U10" i="44"/>
  <c r="U14" i="44"/>
  <c r="P14" i="44"/>
  <c r="U18" i="44"/>
  <c r="P18" i="44"/>
  <c r="U7" i="44"/>
  <c r="O12" i="44"/>
  <c r="O16" i="44"/>
  <c r="N13" i="44"/>
  <c r="N17" i="44"/>
  <c r="N19" i="44"/>
  <c r="S19" i="44"/>
  <c r="S21" i="44" s="1"/>
  <c r="M19" i="44"/>
  <c r="Q19" i="44"/>
  <c r="Q21" i="44" s="1"/>
  <c r="U19" i="44"/>
  <c r="U21" i="44" s="1"/>
  <c r="R19" i="44"/>
  <c r="R21" i="44" s="1"/>
  <c r="B21" i="44"/>
  <c r="F37" i="39"/>
  <c r="J37" i="39"/>
  <c r="M37" i="39"/>
  <c r="F37" i="34"/>
  <c r="J37" i="34"/>
  <c r="M37" i="34"/>
  <c r="U16" i="44" l="1"/>
  <c r="P16" i="44"/>
  <c r="U12" i="44"/>
  <c r="P12" i="44"/>
  <c r="P17" i="44"/>
  <c r="U17" i="44"/>
  <c r="U8" i="44"/>
  <c r="P13" i="44"/>
  <c r="U13" i="44"/>
  <c r="U9" i="44"/>
  <c r="T19" i="44"/>
  <c r="O19" i="44"/>
  <c r="T21" i="44"/>
  <c r="E4" i="24"/>
  <c r="E5" i="24"/>
  <c r="E6" i="24"/>
  <c r="E7" i="24"/>
  <c r="E8" i="24"/>
  <c r="E9" i="24"/>
  <c r="E10" i="24"/>
  <c r="E11" i="24"/>
  <c r="E12" i="24"/>
  <c r="E13" i="24"/>
  <c r="E14" i="24"/>
  <c r="N18" i="20" l="1"/>
  <c r="G18" i="20"/>
  <c r="D39" i="38" l="1"/>
  <c r="F39" i="38"/>
  <c r="R44" i="43" l="1"/>
  <c r="D39" i="43"/>
  <c r="F39" i="43" s="1"/>
  <c r="AP37" i="43"/>
  <c r="AO37" i="43"/>
  <c r="AQ37" i="43" s="1"/>
  <c r="M37" i="43"/>
  <c r="J37" i="43"/>
  <c r="F37" i="43"/>
  <c r="AQ36" i="43"/>
  <c r="AP36" i="43"/>
  <c r="AO36" i="43"/>
  <c r="H36" i="43"/>
  <c r="D36" i="43"/>
  <c r="AQ35" i="43"/>
  <c r="H35" i="43"/>
  <c r="D35" i="43"/>
  <c r="K35" i="43" s="1"/>
  <c r="AQ34" i="43"/>
  <c r="H34" i="43"/>
  <c r="D34" i="43"/>
  <c r="K34" i="43" s="1"/>
  <c r="AQ33" i="43"/>
  <c r="H33" i="43"/>
  <c r="D33" i="43"/>
  <c r="AQ32" i="43"/>
  <c r="H32" i="43"/>
  <c r="D32" i="43"/>
  <c r="AQ31" i="43"/>
  <c r="H31" i="43"/>
  <c r="D31" i="43"/>
  <c r="AQ30" i="43"/>
  <c r="H30" i="43"/>
  <c r="D30" i="43"/>
  <c r="AQ29" i="43"/>
  <c r="H29" i="43"/>
  <c r="D29" i="43"/>
  <c r="AQ28" i="43"/>
  <c r="H28" i="43"/>
  <c r="D28" i="43"/>
  <c r="AQ27" i="43"/>
  <c r="H27" i="43"/>
  <c r="D27" i="43"/>
  <c r="AQ26" i="43"/>
  <c r="AH26" i="43"/>
  <c r="AH27" i="43" s="1"/>
  <c r="AI27" i="43" s="1"/>
  <c r="H26" i="43"/>
  <c r="D26" i="43"/>
  <c r="AQ25" i="43"/>
  <c r="AC25" i="43"/>
  <c r="AE30" i="43" s="1"/>
  <c r="H25" i="43"/>
  <c r="D25" i="43"/>
  <c r="AQ24" i="43"/>
  <c r="H24" i="43"/>
  <c r="D24" i="43"/>
  <c r="AQ23" i="43"/>
  <c r="H23" i="43"/>
  <c r="D23" i="43"/>
  <c r="K23" i="43" s="1"/>
  <c r="AQ22" i="43"/>
  <c r="H22" i="43"/>
  <c r="D22" i="43"/>
  <c r="K22" i="43" s="1"/>
  <c r="AQ21" i="43"/>
  <c r="H21" i="43"/>
  <c r="D21" i="43"/>
  <c r="AQ20" i="43"/>
  <c r="AC20" i="43"/>
  <c r="AE20" i="43" s="1"/>
  <c r="AF20" i="43" s="1"/>
  <c r="H20" i="43"/>
  <c r="D20" i="43"/>
  <c r="AQ19" i="43"/>
  <c r="AI19" i="43"/>
  <c r="AI20" i="43" s="1"/>
  <c r="AC19" i="43"/>
  <c r="AE19" i="43" s="1"/>
  <c r="AF19" i="43" s="1"/>
  <c r="H19" i="43"/>
  <c r="D19" i="43"/>
  <c r="K19" i="43" s="1"/>
  <c r="AQ18" i="43"/>
  <c r="AC18" i="43"/>
  <c r="AE18" i="43" s="1"/>
  <c r="AF18" i="43" s="1"/>
  <c r="H18" i="43"/>
  <c r="D18" i="43"/>
  <c r="AQ17" i="43"/>
  <c r="AC17" i="43"/>
  <c r="AE17" i="43" s="1"/>
  <c r="AF17" i="43" s="1"/>
  <c r="H17" i="43"/>
  <c r="D17" i="43"/>
  <c r="K17" i="43" s="1"/>
  <c r="AQ16" i="43"/>
  <c r="AC16" i="43"/>
  <c r="AE16" i="43" s="1"/>
  <c r="AF16" i="43" s="1"/>
  <c r="H16" i="43"/>
  <c r="D16" i="43"/>
  <c r="K16" i="43" s="1"/>
  <c r="AQ15" i="43"/>
  <c r="AC15" i="43"/>
  <c r="AE15" i="43" s="1"/>
  <c r="AF15" i="43" s="1"/>
  <c r="H15" i="43"/>
  <c r="D15" i="43"/>
  <c r="K15" i="43" s="1"/>
  <c r="AQ14" i="43"/>
  <c r="AC14" i="43"/>
  <c r="AE14" i="43" s="1"/>
  <c r="AF14" i="43" s="1"/>
  <c r="H14" i="43"/>
  <c r="D14" i="43"/>
  <c r="AQ13" i="43"/>
  <c r="AC13" i="43"/>
  <c r="AE13" i="43" s="1"/>
  <c r="AF13" i="43" s="1"/>
  <c r="H13" i="43"/>
  <c r="D13" i="43"/>
  <c r="K13" i="43" s="1"/>
  <c r="AQ12" i="43"/>
  <c r="AC12" i="43"/>
  <c r="AE12" i="43" s="1"/>
  <c r="AF12" i="43" s="1"/>
  <c r="H12" i="43"/>
  <c r="D12" i="43"/>
  <c r="K12" i="43" s="1"/>
  <c r="AQ11" i="43"/>
  <c r="AC11" i="43"/>
  <c r="AE11" i="43" s="1"/>
  <c r="AF11" i="43" s="1"/>
  <c r="H11" i="43"/>
  <c r="D11" i="43"/>
  <c r="K11" i="43" s="1"/>
  <c r="AQ10" i="43"/>
  <c r="AC10" i="43"/>
  <c r="AE10" i="43" s="1"/>
  <c r="AF10" i="43" s="1"/>
  <c r="H10" i="43"/>
  <c r="D10" i="43"/>
  <c r="K10" i="43" s="1"/>
  <c r="AQ9" i="43"/>
  <c r="AC9" i="43"/>
  <c r="AE9" i="43" s="1"/>
  <c r="AF9" i="43" s="1"/>
  <c r="H9" i="43"/>
  <c r="D9" i="43"/>
  <c r="K9" i="43" s="1"/>
  <c r="AQ8" i="43"/>
  <c r="AE8" i="43"/>
  <c r="AF8" i="43" s="1"/>
  <c r="AC8" i="43"/>
  <c r="H8" i="43"/>
  <c r="D8" i="43"/>
  <c r="K8" i="43" s="1"/>
  <c r="AQ7" i="43"/>
  <c r="AC7" i="43"/>
  <c r="AE7" i="43" s="1"/>
  <c r="AF7" i="43" s="1"/>
  <c r="H7" i="43"/>
  <c r="D7" i="43"/>
  <c r="AQ6" i="43"/>
  <c r="AC6" i="43"/>
  <c r="AE6" i="43" s="1"/>
  <c r="AF6" i="43" s="1"/>
  <c r="H6" i="43"/>
  <c r="D6" i="43"/>
  <c r="AQ5" i="43"/>
  <c r="AC5" i="43"/>
  <c r="AE5" i="43" s="1"/>
  <c r="AF5" i="43" s="1"/>
  <c r="AC4" i="43"/>
  <c r="AE4" i="43" s="1"/>
  <c r="H37" i="43" l="1"/>
  <c r="D37" i="43"/>
  <c r="I6" i="43"/>
  <c r="I7" i="43" s="1"/>
  <c r="I8" i="43" s="1"/>
  <c r="I9" i="43" s="1"/>
  <c r="I10" i="43" s="1"/>
  <c r="I11" i="43" s="1"/>
  <c r="I12" i="43" s="1"/>
  <c r="I13" i="43" s="1"/>
  <c r="I14" i="43" s="1"/>
  <c r="I15" i="43" s="1"/>
  <c r="I16" i="43" s="1"/>
  <c r="I17" i="43" s="1"/>
  <c r="I18" i="43" s="1"/>
  <c r="I19" i="43" s="1"/>
  <c r="I20" i="43" s="1"/>
  <c r="I21" i="43" s="1"/>
  <c r="I22" i="43" s="1"/>
  <c r="I23" i="43" s="1"/>
  <c r="I24" i="43" s="1"/>
  <c r="I25" i="43" s="1"/>
  <c r="I26" i="43" s="1"/>
  <c r="I27" i="43" s="1"/>
  <c r="I28" i="43" s="1"/>
  <c r="I29" i="43" s="1"/>
  <c r="I30" i="43" s="1"/>
  <c r="I31" i="43" s="1"/>
  <c r="I32" i="43" s="1"/>
  <c r="I33" i="43" s="1"/>
  <c r="I34" i="43" s="1"/>
  <c r="I35" i="43" s="1"/>
  <c r="I36" i="43" s="1"/>
  <c r="I39" i="43" s="1"/>
  <c r="K7" i="43"/>
  <c r="AE29" i="43"/>
  <c r="AE31" i="43" s="1"/>
  <c r="AC31" i="43" s="1"/>
  <c r="AF4" i="43"/>
  <c r="K6" i="43"/>
  <c r="K18" i="43"/>
  <c r="K21" i="43"/>
  <c r="K25" i="43"/>
  <c r="K26" i="43"/>
  <c r="K27" i="43"/>
  <c r="K29" i="43"/>
  <c r="K30" i="43"/>
  <c r="K31" i="43"/>
  <c r="K33" i="43"/>
  <c r="K14" i="43"/>
  <c r="K20" i="43"/>
  <c r="K24" i="43"/>
  <c r="K28" i="43"/>
  <c r="K32" i="43"/>
  <c r="K36" i="43"/>
  <c r="E6" i="43"/>
  <c r="E7" i="43" s="1"/>
  <c r="E8" i="43" s="1"/>
  <c r="E9" i="43" s="1"/>
  <c r="E10" i="43" s="1"/>
  <c r="E11" i="43" s="1"/>
  <c r="E12" i="43" s="1"/>
  <c r="E13" i="43" s="1"/>
  <c r="E14" i="43" s="1"/>
  <c r="E15" i="43" s="1"/>
  <c r="E16" i="43" s="1"/>
  <c r="E17" i="43" s="1"/>
  <c r="E18" i="43" s="1"/>
  <c r="E19" i="43" s="1"/>
  <c r="E20" i="43" s="1"/>
  <c r="E21" i="43" s="1"/>
  <c r="E22" i="43" s="1"/>
  <c r="E23" i="43" s="1"/>
  <c r="E24" i="43" s="1"/>
  <c r="E25" i="43" s="1"/>
  <c r="E26" i="43" s="1"/>
  <c r="E27" i="43" s="1"/>
  <c r="E28" i="43" s="1"/>
  <c r="E29" i="43" s="1"/>
  <c r="E30" i="43" s="1"/>
  <c r="E31" i="43" s="1"/>
  <c r="E32" i="43" s="1"/>
  <c r="E33" i="43" s="1"/>
  <c r="E34" i="43" s="1"/>
  <c r="E35" i="43" s="1"/>
  <c r="E36" i="43" s="1"/>
  <c r="J39" i="43" s="1"/>
  <c r="K39" i="43" l="1"/>
  <c r="L39" i="43" s="1"/>
  <c r="M39" i="43" s="1"/>
  <c r="K37" i="43"/>
  <c r="L6" i="43"/>
  <c r="L7" i="43" s="1"/>
  <c r="L8" i="43" s="1"/>
  <c r="L9" i="43" s="1"/>
  <c r="L10" i="43" s="1"/>
  <c r="L11" i="43" s="1"/>
  <c r="L12" i="43" s="1"/>
  <c r="L13" i="43" s="1"/>
  <c r="L14" i="43" s="1"/>
  <c r="L15" i="43" s="1"/>
  <c r="L16" i="43" s="1"/>
  <c r="L17" i="43" s="1"/>
  <c r="L18" i="43" s="1"/>
  <c r="L19" i="43" s="1"/>
  <c r="L20" i="43" s="1"/>
  <c r="L21" i="43" s="1"/>
  <c r="L22" i="43" s="1"/>
  <c r="L23" i="43" s="1"/>
  <c r="L24" i="43" s="1"/>
  <c r="L25" i="43" s="1"/>
  <c r="L26" i="43" s="1"/>
  <c r="L27" i="43" s="1"/>
  <c r="L28" i="43" s="1"/>
  <c r="L29" i="43" s="1"/>
  <c r="L30" i="43" s="1"/>
  <c r="L31" i="43" s="1"/>
  <c r="L32" i="43" s="1"/>
  <c r="L33" i="43" s="1"/>
  <c r="L34" i="43" s="1"/>
  <c r="L35" i="43" s="1"/>
  <c r="L36" i="43" s="1"/>
  <c r="D39" i="42" l="1"/>
  <c r="F39" i="42" s="1"/>
  <c r="AP37" i="42"/>
  <c r="AO37" i="42"/>
  <c r="AQ37" i="42" s="1"/>
  <c r="M37" i="42"/>
  <c r="J37" i="42"/>
  <c r="F37" i="42"/>
  <c r="AP36" i="42"/>
  <c r="AO36" i="42"/>
  <c r="AQ36" i="42" s="1"/>
  <c r="H36" i="42"/>
  <c r="I36" i="42" s="1"/>
  <c r="D36" i="42"/>
  <c r="K36" i="42" s="1"/>
  <c r="L36" i="42" s="1"/>
  <c r="AQ35" i="42"/>
  <c r="H35" i="42"/>
  <c r="D35" i="42"/>
  <c r="AQ34" i="42"/>
  <c r="H34" i="42"/>
  <c r="D34" i="42"/>
  <c r="AQ33" i="42"/>
  <c r="H33" i="42"/>
  <c r="D33" i="42"/>
  <c r="AQ32" i="42"/>
  <c r="H32" i="42"/>
  <c r="D32" i="42"/>
  <c r="AQ31" i="42"/>
  <c r="H31" i="42"/>
  <c r="D31" i="42"/>
  <c r="AQ30" i="42"/>
  <c r="H30" i="42"/>
  <c r="D30" i="42"/>
  <c r="AQ29" i="42"/>
  <c r="H29" i="42"/>
  <c r="D29" i="42"/>
  <c r="K29" i="42" s="1"/>
  <c r="AQ28" i="42"/>
  <c r="H28" i="42"/>
  <c r="D28" i="42"/>
  <c r="K28" i="42" s="1"/>
  <c r="AQ27" i="42"/>
  <c r="H27" i="42"/>
  <c r="D27" i="42"/>
  <c r="AQ26" i="42"/>
  <c r="AH26" i="42"/>
  <c r="AH27" i="42" s="1"/>
  <c r="AI27" i="42" s="1"/>
  <c r="H26" i="42"/>
  <c r="D26" i="42"/>
  <c r="AQ25" i="42"/>
  <c r="AC25" i="42"/>
  <c r="AE30" i="42" s="1"/>
  <c r="H25" i="42"/>
  <c r="D25" i="42"/>
  <c r="AQ24" i="42"/>
  <c r="H24" i="42"/>
  <c r="D24" i="42"/>
  <c r="K24" i="42" s="1"/>
  <c r="AQ23" i="42"/>
  <c r="H23" i="42"/>
  <c r="D23" i="42"/>
  <c r="K23" i="42" s="1"/>
  <c r="AQ22" i="42"/>
  <c r="H22" i="42"/>
  <c r="D22" i="42"/>
  <c r="AQ21" i="42"/>
  <c r="H21" i="42"/>
  <c r="D21" i="42"/>
  <c r="AQ20" i="42"/>
  <c r="AC20" i="42"/>
  <c r="AE20" i="42" s="1"/>
  <c r="AF20" i="42" s="1"/>
  <c r="H20" i="42"/>
  <c r="D20" i="42"/>
  <c r="AQ19" i="42"/>
  <c r="AI19" i="42"/>
  <c r="AI20" i="42" s="1"/>
  <c r="AC19" i="42"/>
  <c r="AE19" i="42" s="1"/>
  <c r="AF19" i="42" s="1"/>
  <c r="H19" i="42"/>
  <c r="D19" i="42"/>
  <c r="K19" i="42" s="1"/>
  <c r="AQ18" i="42"/>
  <c r="AE18" i="42"/>
  <c r="AF18" i="42" s="1"/>
  <c r="AC18" i="42"/>
  <c r="H18" i="42"/>
  <c r="D18" i="42"/>
  <c r="AQ17" i="42"/>
  <c r="AC17" i="42"/>
  <c r="AE17" i="42" s="1"/>
  <c r="AF17" i="42" s="1"/>
  <c r="H17" i="42"/>
  <c r="D17" i="42"/>
  <c r="K17" i="42" s="1"/>
  <c r="AQ16" i="42"/>
  <c r="AC16" i="42"/>
  <c r="AE16" i="42" s="1"/>
  <c r="AF16" i="42" s="1"/>
  <c r="H16" i="42"/>
  <c r="D16" i="42"/>
  <c r="AQ15" i="42"/>
  <c r="AC15" i="42"/>
  <c r="AE15" i="42" s="1"/>
  <c r="AF15" i="42" s="1"/>
  <c r="H15" i="42"/>
  <c r="D15" i="42"/>
  <c r="AQ14" i="42"/>
  <c r="AC14" i="42"/>
  <c r="AE14" i="42" s="1"/>
  <c r="AF14" i="42" s="1"/>
  <c r="H14" i="42"/>
  <c r="D14" i="42"/>
  <c r="AQ13" i="42"/>
  <c r="AC13" i="42"/>
  <c r="AE13" i="42" s="1"/>
  <c r="AF13" i="42" s="1"/>
  <c r="H13" i="42"/>
  <c r="D13" i="42"/>
  <c r="AQ12" i="42"/>
  <c r="AC12" i="42"/>
  <c r="AE12" i="42" s="1"/>
  <c r="AF12" i="42" s="1"/>
  <c r="H12" i="42"/>
  <c r="D12" i="42"/>
  <c r="AQ11" i="42"/>
  <c r="AC11" i="42"/>
  <c r="AE11" i="42" s="1"/>
  <c r="AF11" i="42" s="1"/>
  <c r="H11" i="42"/>
  <c r="D11" i="42"/>
  <c r="K11" i="42" s="1"/>
  <c r="AQ10" i="42"/>
  <c r="AE10" i="42"/>
  <c r="AF10" i="42" s="1"/>
  <c r="AC10" i="42"/>
  <c r="H10" i="42"/>
  <c r="D10" i="42"/>
  <c r="K10" i="42" s="1"/>
  <c r="AQ9" i="42"/>
  <c r="AC9" i="42"/>
  <c r="AE9" i="42" s="1"/>
  <c r="AF9" i="42" s="1"/>
  <c r="H9" i="42"/>
  <c r="D9" i="42"/>
  <c r="K9" i="42" s="1"/>
  <c r="AQ8" i="42"/>
  <c r="AC8" i="42"/>
  <c r="AE8" i="42" s="1"/>
  <c r="AF8" i="42" s="1"/>
  <c r="H8" i="42"/>
  <c r="D8" i="42"/>
  <c r="AQ7" i="42"/>
  <c r="AC7" i="42"/>
  <c r="AE7" i="42" s="1"/>
  <c r="AF7" i="42" s="1"/>
  <c r="H7" i="42"/>
  <c r="I7" i="42" s="1"/>
  <c r="I8" i="42" s="1"/>
  <c r="D7" i="42"/>
  <c r="K7" i="42" s="1"/>
  <c r="AQ6" i="42"/>
  <c r="AC6" i="42"/>
  <c r="AE6" i="42" s="1"/>
  <c r="AF6" i="42" s="1"/>
  <c r="I6" i="42"/>
  <c r="H6" i="42"/>
  <c r="D6" i="42"/>
  <c r="E6" i="42" s="1"/>
  <c r="AQ5" i="42"/>
  <c r="AC5" i="42"/>
  <c r="AE5" i="42" s="1"/>
  <c r="AF5" i="42" s="1"/>
  <c r="H37" i="42" l="1"/>
  <c r="K13" i="42"/>
  <c r="K20" i="42"/>
  <c r="K25" i="42"/>
  <c r="K27" i="42"/>
  <c r="K35" i="42"/>
  <c r="K15" i="42"/>
  <c r="K30" i="42"/>
  <c r="K33" i="42"/>
  <c r="E7" i="42"/>
  <c r="K14" i="42"/>
  <c r="K21" i="42"/>
  <c r="K26" i="42"/>
  <c r="K31" i="42"/>
  <c r="I9" i="42"/>
  <c r="I10" i="42" s="1"/>
  <c r="I11" i="42" s="1"/>
  <c r="I12" i="42" s="1"/>
  <c r="I13" i="42" s="1"/>
  <c r="I14" i="42" s="1"/>
  <c r="I15" i="42" s="1"/>
  <c r="I16" i="42" s="1"/>
  <c r="I17" i="42" s="1"/>
  <c r="I18" i="42" s="1"/>
  <c r="I19" i="42" s="1"/>
  <c r="I20" i="42" s="1"/>
  <c r="I21" i="42" s="1"/>
  <c r="I22" i="42" s="1"/>
  <c r="I23" i="42" s="1"/>
  <c r="I24" i="42" s="1"/>
  <c r="I25" i="42" s="1"/>
  <c r="I26" i="42" s="1"/>
  <c r="I27" i="42" s="1"/>
  <c r="I28" i="42" s="1"/>
  <c r="I29" i="42" s="1"/>
  <c r="I30" i="42" s="1"/>
  <c r="I31" i="42" s="1"/>
  <c r="I32" i="42" s="1"/>
  <c r="I33" i="42" s="1"/>
  <c r="I34" i="42" s="1"/>
  <c r="I35" i="42" s="1"/>
  <c r="I39" i="42" s="1"/>
  <c r="K39" i="42" s="1"/>
  <c r="L39" i="42" s="1"/>
  <c r="M39" i="42" s="1"/>
  <c r="E8" i="42"/>
  <c r="E9" i="42" s="1"/>
  <c r="E10" i="42" s="1"/>
  <c r="E11" i="42" s="1"/>
  <c r="E12" i="42" s="1"/>
  <c r="E13" i="42" s="1"/>
  <c r="E14" i="42" s="1"/>
  <c r="E15" i="42" s="1"/>
  <c r="E16" i="42" s="1"/>
  <c r="E17" i="42" s="1"/>
  <c r="E18" i="42" s="1"/>
  <c r="E19" i="42" s="1"/>
  <c r="E20" i="42" s="1"/>
  <c r="E21" i="42" s="1"/>
  <c r="E22" i="42" s="1"/>
  <c r="E23" i="42" s="1"/>
  <c r="E24" i="42" s="1"/>
  <c r="E25" i="42" s="1"/>
  <c r="E26" i="42" s="1"/>
  <c r="E27" i="42" s="1"/>
  <c r="E28" i="42" s="1"/>
  <c r="E29" i="42" s="1"/>
  <c r="E30" i="42" s="1"/>
  <c r="E31" i="42" s="1"/>
  <c r="E32" i="42" s="1"/>
  <c r="E33" i="42" s="1"/>
  <c r="E34" i="42" s="1"/>
  <c r="E35" i="42" s="1"/>
  <c r="J39" i="42" s="1"/>
  <c r="K6" i="42"/>
  <c r="K8" i="42"/>
  <c r="K32" i="42"/>
  <c r="E36" i="42"/>
  <c r="D37" i="42"/>
  <c r="K22" i="42"/>
  <c r="K34" i="42"/>
  <c r="K12" i="42"/>
  <c r="K16" i="42"/>
  <c r="K18" i="42"/>
  <c r="K37" i="42" l="1"/>
  <c r="AA4" i="42" s="1"/>
  <c r="AC4" i="42" s="1"/>
  <c r="AE4" i="42" s="1"/>
  <c r="L6" i="42"/>
  <c r="L7" i="42" s="1"/>
  <c r="L8" i="42" s="1"/>
  <c r="L9" i="42" s="1"/>
  <c r="L10" i="42" s="1"/>
  <c r="L11" i="42" s="1"/>
  <c r="L12" i="42" s="1"/>
  <c r="L13" i="42" s="1"/>
  <c r="L14" i="42" s="1"/>
  <c r="L15" i="42" s="1"/>
  <c r="L16" i="42" s="1"/>
  <c r="L17" i="42" s="1"/>
  <c r="L18" i="42" s="1"/>
  <c r="L19" i="42" s="1"/>
  <c r="L20" i="42" s="1"/>
  <c r="L21" i="42" s="1"/>
  <c r="L22" i="42" s="1"/>
  <c r="L23" i="42" s="1"/>
  <c r="L24" i="42" s="1"/>
  <c r="L25" i="42" s="1"/>
  <c r="L26" i="42" s="1"/>
  <c r="L27" i="42" s="1"/>
  <c r="L28" i="42" s="1"/>
  <c r="L29" i="42" s="1"/>
  <c r="L30" i="42" s="1"/>
  <c r="L31" i="42" s="1"/>
  <c r="L32" i="42" s="1"/>
  <c r="L33" i="42" s="1"/>
  <c r="L34" i="42" s="1"/>
  <c r="L35" i="42" s="1"/>
  <c r="AF4" i="42" l="1"/>
  <c r="AE29" i="42"/>
  <c r="AE31" i="42" s="1"/>
  <c r="AC31" i="42" s="1"/>
  <c r="D39" i="41" l="1"/>
  <c r="F39" i="41" s="1"/>
  <c r="AP37" i="41"/>
  <c r="AO37" i="41"/>
  <c r="AQ37" i="41" s="1"/>
  <c r="M37" i="41"/>
  <c r="J37" i="41"/>
  <c r="F37" i="41"/>
  <c r="AP36" i="41"/>
  <c r="AO36" i="41"/>
  <c r="AQ36" i="41" s="1"/>
  <c r="H36" i="41"/>
  <c r="D36" i="41"/>
  <c r="K36" i="41" s="1"/>
  <c r="AQ35" i="41"/>
  <c r="H35" i="41"/>
  <c r="D35" i="41"/>
  <c r="AQ34" i="41"/>
  <c r="H34" i="41"/>
  <c r="D34" i="41"/>
  <c r="AQ33" i="41"/>
  <c r="H33" i="41"/>
  <c r="D33" i="41"/>
  <c r="AQ32" i="41"/>
  <c r="H32" i="41"/>
  <c r="D32" i="41"/>
  <c r="K32" i="41" s="1"/>
  <c r="AQ31" i="41"/>
  <c r="H31" i="41"/>
  <c r="D31" i="41"/>
  <c r="AQ30" i="41"/>
  <c r="H30" i="41"/>
  <c r="D30" i="41"/>
  <c r="AQ29" i="41"/>
  <c r="H29" i="41"/>
  <c r="D29" i="41"/>
  <c r="AQ28" i="41"/>
  <c r="H28" i="41"/>
  <c r="D28" i="41"/>
  <c r="K28" i="41" s="1"/>
  <c r="AQ27" i="41"/>
  <c r="H27" i="41"/>
  <c r="D27" i="41"/>
  <c r="AQ26" i="41"/>
  <c r="AH26" i="41"/>
  <c r="AH27" i="41" s="1"/>
  <c r="AI27" i="41" s="1"/>
  <c r="H26" i="41"/>
  <c r="D26" i="41"/>
  <c r="AQ25" i="41"/>
  <c r="AC25" i="41"/>
  <c r="AE30" i="41" s="1"/>
  <c r="H25" i="41"/>
  <c r="D25" i="41"/>
  <c r="AQ24" i="41"/>
  <c r="H24" i="41"/>
  <c r="D24" i="41"/>
  <c r="K24" i="41" s="1"/>
  <c r="AQ23" i="41"/>
  <c r="H23" i="41"/>
  <c r="D23" i="41"/>
  <c r="K23" i="41" s="1"/>
  <c r="AQ22" i="41"/>
  <c r="H22" i="41"/>
  <c r="D22" i="41"/>
  <c r="AQ21" i="41"/>
  <c r="H21" i="41"/>
  <c r="D21" i="41"/>
  <c r="AQ20" i="41"/>
  <c r="AC20" i="41"/>
  <c r="AE20" i="41" s="1"/>
  <c r="AF20" i="41" s="1"/>
  <c r="H20" i="41"/>
  <c r="D20" i="41"/>
  <c r="K20" i="41" s="1"/>
  <c r="AQ19" i="41"/>
  <c r="AI19" i="41"/>
  <c r="AI20" i="41" s="1"/>
  <c r="AC19" i="41"/>
  <c r="AE19" i="41" s="1"/>
  <c r="AF19" i="41" s="1"/>
  <c r="H19" i="41"/>
  <c r="D19" i="41"/>
  <c r="K19" i="41" s="1"/>
  <c r="AQ18" i="41"/>
  <c r="AC18" i="41"/>
  <c r="AE18" i="41" s="1"/>
  <c r="AF18" i="41" s="1"/>
  <c r="H18" i="41"/>
  <c r="D18" i="41"/>
  <c r="AQ17" i="41"/>
  <c r="AC17" i="41"/>
  <c r="AE17" i="41" s="1"/>
  <c r="AF17" i="41" s="1"/>
  <c r="H17" i="41"/>
  <c r="D17" i="41"/>
  <c r="K17" i="41" s="1"/>
  <c r="AQ16" i="41"/>
  <c r="AC16" i="41"/>
  <c r="AE16" i="41" s="1"/>
  <c r="AF16" i="41" s="1"/>
  <c r="H16" i="41"/>
  <c r="D16" i="41"/>
  <c r="AQ15" i="41"/>
  <c r="AC15" i="41"/>
  <c r="AE15" i="41" s="1"/>
  <c r="AF15" i="41" s="1"/>
  <c r="H15" i="41"/>
  <c r="D15" i="41"/>
  <c r="K15" i="41" s="1"/>
  <c r="AQ14" i="41"/>
  <c r="AC14" i="41"/>
  <c r="AE14" i="41" s="1"/>
  <c r="AF14" i="41" s="1"/>
  <c r="H14" i="41"/>
  <c r="D14" i="41"/>
  <c r="AQ13" i="41"/>
  <c r="AC13" i="41"/>
  <c r="AE13" i="41" s="1"/>
  <c r="AF13" i="41" s="1"/>
  <c r="H13" i="41"/>
  <c r="D13" i="41"/>
  <c r="K13" i="41" s="1"/>
  <c r="AQ12" i="41"/>
  <c r="AC12" i="41"/>
  <c r="AE12" i="41" s="1"/>
  <c r="AF12" i="41" s="1"/>
  <c r="H12" i="41"/>
  <c r="D12" i="41"/>
  <c r="K12" i="41" s="1"/>
  <c r="AQ11" i="41"/>
  <c r="AC11" i="41"/>
  <c r="AE11" i="41" s="1"/>
  <c r="AF11" i="41" s="1"/>
  <c r="H11" i="41"/>
  <c r="D11" i="41"/>
  <c r="K11" i="41" s="1"/>
  <c r="AQ10" i="41"/>
  <c r="AE10" i="41"/>
  <c r="AF10" i="41" s="1"/>
  <c r="AC10" i="41"/>
  <c r="H10" i="41"/>
  <c r="D10" i="41"/>
  <c r="AQ9" i="41"/>
  <c r="AC9" i="41"/>
  <c r="AE9" i="41" s="1"/>
  <c r="AF9" i="41" s="1"/>
  <c r="H9" i="41"/>
  <c r="D9" i="41"/>
  <c r="K9" i="41" s="1"/>
  <c r="AQ8" i="41"/>
  <c r="AC8" i="41"/>
  <c r="AE8" i="41" s="1"/>
  <c r="AF8" i="41" s="1"/>
  <c r="H8" i="41"/>
  <c r="D8" i="41"/>
  <c r="AQ7" i="41"/>
  <c r="AC7" i="41"/>
  <c r="AE7" i="41" s="1"/>
  <c r="AF7" i="41" s="1"/>
  <c r="H7" i="41"/>
  <c r="D7" i="41"/>
  <c r="K7" i="41" s="1"/>
  <c r="AQ6" i="41"/>
  <c r="AC6" i="41"/>
  <c r="AE6" i="41" s="1"/>
  <c r="AF6" i="41" s="1"/>
  <c r="H6" i="41"/>
  <c r="D6" i="41"/>
  <c r="E6" i="41" s="1"/>
  <c r="AQ5" i="41"/>
  <c r="AC5" i="41"/>
  <c r="AE5" i="41" s="1"/>
  <c r="AF5" i="41" s="1"/>
  <c r="AC4" i="41"/>
  <c r="AE4" i="41" s="1"/>
  <c r="E7" i="41" l="1"/>
  <c r="K35" i="41"/>
  <c r="H37" i="41"/>
  <c r="I6" i="41"/>
  <c r="I7" i="41" s="1"/>
  <c r="I8" i="41" s="1"/>
  <c r="I9" i="41" s="1"/>
  <c r="I10" i="41" s="1"/>
  <c r="I11" i="41" s="1"/>
  <c r="I12" i="41" s="1"/>
  <c r="I13" i="41" s="1"/>
  <c r="I14" i="41" s="1"/>
  <c r="I15" i="41" s="1"/>
  <c r="I16" i="41" s="1"/>
  <c r="I17" i="41" s="1"/>
  <c r="I18" i="41" s="1"/>
  <c r="I19" i="41" s="1"/>
  <c r="I20" i="41" s="1"/>
  <c r="I21" i="41" s="1"/>
  <c r="I22" i="41" s="1"/>
  <c r="I23" i="41" s="1"/>
  <c r="I24" i="41" s="1"/>
  <c r="I25" i="41" s="1"/>
  <c r="I26" i="41" s="1"/>
  <c r="I27" i="41" s="1"/>
  <c r="I28" i="41" s="1"/>
  <c r="I29" i="41" s="1"/>
  <c r="I30" i="41" s="1"/>
  <c r="I31" i="41" s="1"/>
  <c r="I32" i="41" s="1"/>
  <c r="I33" i="41" s="1"/>
  <c r="I34" i="41" s="1"/>
  <c r="I35" i="41" s="1"/>
  <c r="I36" i="41" s="1"/>
  <c r="I39" i="41" s="1"/>
  <c r="E8" i="41"/>
  <c r="E9" i="41" s="1"/>
  <c r="E10" i="41" s="1"/>
  <c r="E11" i="41" s="1"/>
  <c r="E12" i="41" s="1"/>
  <c r="E13" i="41" s="1"/>
  <c r="E14" i="41" s="1"/>
  <c r="E15" i="41" s="1"/>
  <c r="E16" i="41" s="1"/>
  <c r="E17" i="41" s="1"/>
  <c r="E18" i="41" s="1"/>
  <c r="E19" i="41" s="1"/>
  <c r="E20" i="41" s="1"/>
  <c r="E21" i="41" s="1"/>
  <c r="E22" i="41" s="1"/>
  <c r="E23" i="41" s="1"/>
  <c r="E24" i="41" s="1"/>
  <c r="E25" i="41" s="1"/>
  <c r="E26" i="41" s="1"/>
  <c r="E27" i="41" s="1"/>
  <c r="E28" i="41" s="1"/>
  <c r="E29" i="41" s="1"/>
  <c r="E30" i="41" s="1"/>
  <c r="E31" i="41" s="1"/>
  <c r="E32" i="41" s="1"/>
  <c r="E33" i="41" s="1"/>
  <c r="E34" i="41" s="1"/>
  <c r="E35" i="41" s="1"/>
  <c r="E36" i="41" s="1"/>
  <c r="J39" i="41" s="1"/>
  <c r="AF4" i="41"/>
  <c r="AE29" i="41"/>
  <c r="AE31" i="41" s="1"/>
  <c r="AC31" i="41" s="1"/>
  <c r="K8" i="41"/>
  <c r="K16" i="41"/>
  <c r="D37" i="41"/>
  <c r="K22" i="41"/>
  <c r="K34" i="41"/>
  <c r="K10" i="41"/>
  <c r="K14" i="41"/>
  <c r="K18" i="41"/>
  <c r="K21" i="41"/>
  <c r="K25" i="41"/>
  <c r="K26" i="41"/>
  <c r="K27" i="41"/>
  <c r="K29" i="41"/>
  <c r="K30" i="41"/>
  <c r="K31" i="41"/>
  <c r="K33" i="41"/>
  <c r="K6" i="41"/>
  <c r="K39" i="41" l="1"/>
  <c r="L39" i="41" s="1"/>
  <c r="M39" i="41" s="1"/>
  <c r="K37" i="41"/>
  <c r="L6" i="41"/>
  <c r="L7" i="41" s="1"/>
  <c r="L8" i="41" s="1"/>
  <c r="L9" i="41" s="1"/>
  <c r="L10" i="41" s="1"/>
  <c r="L11" i="41" s="1"/>
  <c r="L12" i="41" s="1"/>
  <c r="L13" i="41" s="1"/>
  <c r="L14" i="41" s="1"/>
  <c r="L15" i="41" s="1"/>
  <c r="L16" i="41" s="1"/>
  <c r="L17" i="41" s="1"/>
  <c r="L18" i="41" s="1"/>
  <c r="L19" i="41" s="1"/>
  <c r="L20" i="41" s="1"/>
  <c r="L21" i="41" s="1"/>
  <c r="L22" i="41" s="1"/>
  <c r="L23" i="41" s="1"/>
  <c r="L24" i="41" s="1"/>
  <c r="L25" i="41" s="1"/>
  <c r="L26" i="41" s="1"/>
  <c r="L27" i="41" s="1"/>
  <c r="L28" i="41" s="1"/>
  <c r="L29" i="41" s="1"/>
  <c r="L30" i="41" s="1"/>
  <c r="L31" i="41" s="1"/>
  <c r="L32" i="41" s="1"/>
  <c r="L33" i="41" s="1"/>
  <c r="L34" i="41" s="1"/>
  <c r="L35" i="41" s="1"/>
  <c r="L36" i="41" s="1"/>
  <c r="D39" i="40" l="1"/>
  <c r="F39" i="40" s="1"/>
  <c r="AP37" i="40"/>
  <c r="AO37" i="40"/>
  <c r="AQ37" i="40" s="1"/>
  <c r="M37" i="40"/>
  <c r="J37" i="40"/>
  <c r="F37" i="40"/>
  <c r="AP36" i="40"/>
  <c r="AO36" i="40"/>
  <c r="AQ36" i="40" s="1"/>
  <c r="H36" i="40"/>
  <c r="I36" i="40" s="1"/>
  <c r="D36" i="40"/>
  <c r="K36" i="40" s="1"/>
  <c r="L36" i="40" s="1"/>
  <c r="AQ35" i="40"/>
  <c r="H35" i="40"/>
  <c r="D35" i="40"/>
  <c r="AQ34" i="40"/>
  <c r="H34" i="40"/>
  <c r="D34" i="40"/>
  <c r="AQ33" i="40"/>
  <c r="H33" i="40"/>
  <c r="D33" i="40"/>
  <c r="K33" i="40" s="1"/>
  <c r="AQ32" i="40"/>
  <c r="H32" i="40"/>
  <c r="D32" i="40"/>
  <c r="K32" i="40" s="1"/>
  <c r="AQ31" i="40"/>
  <c r="H31" i="40"/>
  <c r="D31" i="40"/>
  <c r="AQ30" i="40"/>
  <c r="H30" i="40"/>
  <c r="D30" i="40"/>
  <c r="K30" i="40" s="1"/>
  <c r="AQ29" i="40"/>
  <c r="H29" i="40"/>
  <c r="D29" i="40"/>
  <c r="K29" i="40" s="1"/>
  <c r="AQ28" i="40"/>
  <c r="H28" i="40"/>
  <c r="D28" i="40"/>
  <c r="K28" i="40" s="1"/>
  <c r="AQ27" i="40"/>
  <c r="H27" i="40"/>
  <c r="D27" i="40"/>
  <c r="AQ26" i="40"/>
  <c r="AH26" i="40"/>
  <c r="AH27" i="40" s="1"/>
  <c r="AI27" i="40" s="1"/>
  <c r="H26" i="40"/>
  <c r="D26" i="40"/>
  <c r="AQ25" i="40"/>
  <c r="AC25" i="40"/>
  <c r="AE30" i="40" s="1"/>
  <c r="H25" i="40"/>
  <c r="D25" i="40"/>
  <c r="AQ24" i="40"/>
  <c r="H24" i="40"/>
  <c r="D24" i="40"/>
  <c r="K24" i="40" s="1"/>
  <c r="AQ23" i="40"/>
  <c r="H23" i="40"/>
  <c r="D23" i="40"/>
  <c r="K23" i="40" s="1"/>
  <c r="AQ22" i="40"/>
  <c r="H22" i="40"/>
  <c r="D22" i="40"/>
  <c r="AQ21" i="40"/>
  <c r="H21" i="40"/>
  <c r="D21" i="40"/>
  <c r="AQ20" i="40"/>
  <c r="AC20" i="40"/>
  <c r="AE20" i="40" s="1"/>
  <c r="AF20" i="40" s="1"/>
  <c r="H20" i="40"/>
  <c r="D20" i="40"/>
  <c r="AQ19" i="40"/>
  <c r="AI19" i="40"/>
  <c r="AI20" i="40" s="1"/>
  <c r="AC19" i="40"/>
  <c r="AE19" i="40" s="1"/>
  <c r="AF19" i="40" s="1"/>
  <c r="H19" i="40"/>
  <c r="D19" i="40"/>
  <c r="K19" i="40" s="1"/>
  <c r="AQ18" i="40"/>
  <c r="AE18" i="40"/>
  <c r="AF18" i="40" s="1"/>
  <c r="AC18" i="40"/>
  <c r="H18" i="40"/>
  <c r="D18" i="40"/>
  <c r="AQ17" i="40"/>
  <c r="AC17" i="40"/>
  <c r="AE17" i="40" s="1"/>
  <c r="AF17" i="40" s="1"/>
  <c r="H17" i="40"/>
  <c r="D17" i="40"/>
  <c r="K17" i="40" s="1"/>
  <c r="AQ16" i="40"/>
  <c r="AC16" i="40"/>
  <c r="AE16" i="40" s="1"/>
  <c r="AF16" i="40" s="1"/>
  <c r="H16" i="40"/>
  <c r="D16" i="40"/>
  <c r="AQ15" i="40"/>
  <c r="AC15" i="40"/>
  <c r="AE15" i="40" s="1"/>
  <c r="AF15" i="40" s="1"/>
  <c r="H15" i="40"/>
  <c r="D15" i="40"/>
  <c r="K15" i="40" s="1"/>
  <c r="AQ14" i="40"/>
  <c r="AC14" i="40"/>
  <c r="AE14" i="40" s="1"/>
  <c r="AF14" i="40" s="1"/>
  <c r="H14" i="40"/>
  <c r="D14" i="40"/>
  <c r="AQ13" i="40"/>
  <c r="AC13" i="40"/>
  <c r="AE13" i="40" s="1"/>
  <c r="AF13" i="40" s="1"/>
  <c r="H13" i="40"/>
  <c r="D13" i="40"/>
  <c r="AQ12" i="40"/>
  <c r="AC12" i="40"/>
  <c r="AE12" i="40" s="1"/>
  <c r="AF12" i="40" s="1"/>
  <c r="H12" i="40"/>
  <c r="D12" i="40"/>
  <c r="AQ11" i="40"/>
  <c r="AC11" i="40"/>
  <c r="AE11" i="40" s="1"/>
  <c r="AF11" i="40" s="1"/>
  <c r="H11" i="40"/>
  <c r="D11" i="40"/>
  <c r="K11" i="40" s="1"/>
  <c r="AQ10" i="40"/>
  <c r="AE10" i="40"/>
  <c r="AF10" i="40" s="1"/>
  <c r="AC10" i="40"/>
  <c r="H10" i="40"/>
  <c r="D10" i="40"/>
  <c r="AQ9" i="40"/>
  <c r="AC9" i="40"/>
  <c r="AE9" i="40" s="1"/>
  <c r="AF9" i="40" s="1"/>
  <c r="H9" i="40"/>
  <c r="D9" i="40"/>
  <c r="K9" i="40" s="1"/>
  <c r="AQ8" i="40"/>
  <c r="AC8" i="40"/>
  <c r="AE8" i="40" s="1"/>
  <c r="AF8" i="40" s="1"/>
  <c r="H8" i="40"/>
  <c r="D8" i="40"/>
  <c r="AQ7" i="40"/>
  <c r="AC7" i="40"/>
  <c r="AE7" i="40" s="1"/>
  <c r="AF7" i="40" s="1"/>
  <c r="H7" i="40"/>
  <c r="I7" i="40" s="1"/>
  <c r="I8" i="40" s="1"/>
  <c r="D7" i="40"/>
  <c r="K7" i="40" s="1"/>
  <c r="AQ6" i="40"/>
  <c r="AC6" i="40"/>
  <c r="AE6" i="40" s="1"/>
  <c r="AF6" i="40" s="1"/>
  <c r="I6" i="40"/>
  <c r="H6" i="40"/>
  <c r="D6" i="40"/>
  <c r="AQ5" i="40"/>
  <c r="AC5" i="40"/>
  <c r="AE5" i="40" s="1"/>
  <c r="AF5" i="40" s="1"/>
  <c r="AC4" i="40"/>
  <c r="AE4" i="40" s="1"/>
  <c r="D37" i="40" l="1"/>
  <c r="H37" i="40"/>
  <c r="K13" i="40"/>
  <c r="K20" i="40"/>
  <c r="K27" i="40"/>
  <c r="K35" i="40"/>
  <c r="K31" i="40"/>
  <c r="I9" i="40"/>
  <c r="I10" i="40" s="1"/>
  <c r="I11" i="40" s="1"/>
  <c r="I12" i="40" s="1"/>
  <c r="I13" i="40" s="1"/>
  <c r="I14" i="40" s="1"/>
  <c r="I15" i="40" s="1"/>
  <c r="I16" i="40" s="1"/>
  <c r="I17" i="40" s="1"/>
  <c r="I18" i="40" s="1"/>
  <c r="I19" i="40" s="1"/>
  <c r="I20" i="40" s="1"/>
  <c r="I21" i="40" s="1"/>
  <c r="I22" i="40" s="1"/>
  <c r="I23" i="40" s="1"/>
  <c r="I24" i="40" s="1"/>
  <c r="I25" i="40" s="1"/>
  <c r="I26" i="40" s="1"/>
  <c r="I27" i="40" s="1"/>
  <c r="I28" i="40" s="1"/>
  <c r="I29" i="40" s="1"/>
  <c r="I30" i="40" s="1"/>
  <c r="I31" i="40" s="1"/>
  <c r="I32" i="40" s="1"/>
  <c r="I33" i="40" s="1"/>
  <c r="I34" i="40" s="1"/>
  <c r="I35" i="40" s="1"/>
  <c r="I39" i="40" s="1"/>
  <c r="AE29" i="40"/>
  <c r="AE31" i="40" s="1"/>
  <c r="AC31" i="40" s="1"/>
  <c r="AF4" i="40"/>
  <c r="K6" i="40"/>
  <c r="K8" i="40"/>
  <c r="K10" i="40"/>
  <c r="K12" i="40"/>
  <c r="E6" i="40"/>
  <c r="E7" i="40" s="1"/>
  <c r="E8" i="40" s="1"/>
  <c r="E9" i="40" s="1"/>
  <c r="E10" i="40" s="1"/>
  <c r="E11" i="40" s="1"/>
  <c r="E12" i="40" s="1"/>
  <c r="E13" i="40" s="1"/>
  <c r="E14" i="40" s="1"/>
  <c r="E15" i="40" s="1"/>
  <c r="E16" i="40" s="1"/>
  <c r="E17" i="40" s="1"/>
  <c r="E18" i="40" s="1"/>
  <c r="E19" i="40" s="1"/>
  <c r="E20" i="40" s="1"/>
  <c r="E21" i="40" s="1"/>
  <c r="E22" i="40" s="1"/>
  <c r="E23" i="40" s="1"/>
  <c r="E24" i="40" s="1"/>
  <c r="E25" i="40" s="1"/>
  <c r="E26" i="40" s="1"/>
  <c r="E27" i="40" s="1"/>
  <c r="E28" i="40" s="1"/>
  <c r="E29" i="40" s="1"/>
  <c r="E30" i="40" s="1"/>
  <c r="E31" i="40" s="1"/>
  <c r="E32" i="40" s="1"/>
  <c r="E33" i="40" s="1"/>
  <c r="E34" i="40" s="1"/>
  <c r="E35" i="40" s="1"/>
  <c r="J39" i="40" s="1"/>
  <c r="E36" i="40"/>
  <c r="K22" i="40"/>
  <c r="K34" i="40"/>
  <c r="K14" i="40"/>
  <c r="K16" i="40"/>
  <c r="K18" i="40"/>
  <c r="K21" i="40"/>
  <c r="K25" i="40"/>
  <c r="K26" i="40"/>
  <c r="K39" i="40" l="1"/>
  <c r="L39" i="40" s="1"/>
  <c r="M39" i="40" s="1"/>
  <c r="L6" i="40"/>
  <c r="L7" i="40" s="1"/>
  <c r="K37" i="40"/>
  <c r="L8" i="40"/>
  <c r="L9" i="40" s="1"/>
  <c r="L10" i="40" s="1"/>
  <c r="L11" i="40" s="1"/>
  <c r="L12" i="40" s="1"/>
  <c r="L13" i="40" s="1"/>
  <c r="L14" i="40" s="1"/>
  <c r="L15" i="40" s="1"/>
  <c r="L16" i="40" s="1"/>
  <c r="L17" i="40" s="1"/>
  <c r="L18" i="40" s="1"/>
  <c r="L19" i="40" s="1"/>
  <c r="L20" i="40" s="1"/>
  <c r="L21" i="40" s="1"/>
  <c r="L22" i="40" s="1"/>
  <c r="L23" i="40" s="1"/>
  <c r="L24" i="40" s="1"/>
  <c r="L25" i="40" s="1"/>
  <c r="L26" i="40" s="1"/>
  <c r="L27" i="40" s="1"/>
  <c r="L28" i="40" s="1"/>
  <c r="L29" i="40" s="1"/>
  <c r="L30" i="40" s="1"/>
  <c r="L31" i="40" s="1"/>
  <c r="L32" i="40" s="1"/>
  <c r="L33" i="40" s="1"/>
  <c r="L34" i="40" s="1"/>
  <c r="L35" i="40" s="1"/>
  <c r="F39" i="39" l="1"/>
  <c r="D39" i="39"/>
  <c r="AP37" i="39"/>
  <c r="AO37" i="39"/>
  <c r="AQ37" i="39" s="1"/>
  <c r="AP36" i="39"/>
  <c r="AO36" i="39"/>
  <c r="H36" i="39"/>
  <c r="D36" i="39"/>
  <c r="K36" i="39" s="1"/>
  <c r="AQ35" i="39"/>
  <c r="H35" i="39"/>
  <c r="D35" i="39"/>
  <c r="K35" i="39" s="1"/>
  <c r="AQ34" i="39"/>
  <c r="H34" i="39"/>
  <c r="D34" i="39"/>
  <c r="AQ33" i="39"/>
  <c r="H33" i="39"/>
  <c r="D33" i="39"/>
  <c r="AQ32" i="39"/>
  <c r="H32" i="39"/>
  <c r="D32" i="39"/>
  <c r="K32" i="39" s="1"/>
  <c r="AQ31" i="39"/>
  <c r="H31" i="39"/>
  <c r="D31" i="39"/>
  <c r="AQ30" i="39"/>
  <c r="H30" i="39"/>
  <c r="D30" i="39"/>
  <c r="AQ29" i="39"/>
  <c r="H29" i="39"/>
  <c r="D29" i="39"/>
  <c r="AQ28" i="39"/>
  <c r="H28" i="39"/>
  <c r="D28" i="39"/>
  <c r="K28" i="39" s="1"/>
  <c r="AQ27" i="39"/>
  <c r="H27" i="39"/>
  <c r="D27" i="39"/>
  <c r="AQ26" i="39"/>
  <c r="AH26" i="39"/>
  <c r="AH27" i="39" s="1"/>
  <c r="AI27" i="39" s="1"/>
  <c r="H26" i="39"/>
  <c r="D26" i="39"/>
  <c r="AQ25" i="39"/>
  <c r="AC25" i="39"/>
  <c r="AE30" i="39" s="1"/>
  <c r="H25" i="39"/>
  <c r="D25" i="39"/>
  <c r="AQ24" i="39"/>
  <c r="H24" i="39"/>
  <c r="D24" i="39"/>
  <c r="AQ23" i="39"/>
  <c r="H23" i="39"/>
  <c r="D23" i="39"/>
  <c r="AQ22" i="39"/>
  <c r="H22" i="39"/>
  <c r="D22" i="39"/>
  <c r="K22" i="39" s="1"/>
  <c r="AQ21" i="39"/>
  <c r="H21" i="39"/>
  <c r="D21" i="39"/>
  <c r="AQ20" i="39"/>
  <c r="AE20" i="39"/>
  <c r="AF20" i="39" s="1"/>
  <c r="AC20" i="39"/>
  <c r="H20" i="39"/>
  <c r="D20" i="39"/>
  <c r="K20" i="39" s="1"/>
  <c r="AQ19" i="39"/>
  <c r="AI19" i="39"/>
  <c r="AI20" i="39" s="1"/>
  <c r="AC19" i="39"/>
  <c r="AE19" i="39" s="1"/>
  <c r="AF19" i="39" s="1"/>
  <c r="H19" i="39"/>
  <c r="D19" i="39"/>
  <c r="AQ18" i="39"/>
  <c r="AC18" i="39"/>
  <c r="AE18" i="39" s="1"/>
  <c r="AF18" i="39" s="1"/>
  <c r="H18" i="39"/>
  <c r="D18" i="39"/>
  <c r="AQ17" i="39"/>
  <c r="AC17" i="39"/>
  <c r="AE17" i="39" s="1"/>
  <c r="AF17" i="39" s="1"/>
  <c r="H17" i="39"/>
  <c r="D17" i="39"/>
  <c r="K17" i="39" s="1"/>
  <c r="AQ16" i="39"/>
  <c r="AC16" i="39"/>
  <c r="AE16" i="39" s="1"/>
  <c r="AF16" i="39" s="1"/>
  <c r="H16" i="39"/>
  <c r="D16" i="39"/>
  <c r="AQ15" i="39"/>
  <c r="AC15" i="39"/>
  <c r="AE15" i="39" s="1"/>
  <c r="AF15" i="39" s="1"/>
  <c r="H15" i="39"/>
  <c r="D15" i="39"/>
  <c r="K15" i="39" s="1"/>
  <c r="AQ14" i="39"/>
  <c r="AE14" i="39"/>
  <c r="AF14" i="39" s="1"/>
  <c r="AC14" i="39"/>
  <c r="H14" i="39"/>
  <c r="D14" i="39"/>
  <c r="AQ13" i="39"/>
  <c r="AC13" i="39"/>
  <c r="AE13" i="39" s="1"/>
  <c r="AF13" i="39" s="1"/>
  <c r="H13" i="39"/>
  <c r="D13" i="39"/>
  <c r="K13" i="39" s="1"/>
  <c r="AQ12" i="39"/>
  <c r="AC12" i="39"/>
  <c r="AE12" i="39" s="1"/>
  <c r="AF12" i="39" s="1"/>
  <c r="H12" i="39"/>
  <c r="D12" i="39"/>
  <c r="AQ11" i="39"/>
  <c r="AC11" i="39"/>
  <c r="AE11" i="39" s="1"/>
  <c r="AF11" i="39" s="1"/>
  <c r="H11" i="39"/>
  <c r="D11" i="39"/>
  <c r="AQ10" i="39"/>
  <c r="AC10" i="39"/>
  <c r="AE10" i="39" s="1"/>
  <c r="AF10" i="39" s="1"/>
  <c r="H10" i="39"/>
  <c r="D10" i="39"/>
  <c r="AQ9" i="39"/>
  <c r="AC9" i="39"/>
  <c r="AE9" i="39" s="1"/>
  <c r="AF9" i="39" s="1"/>
  <c r="H9" i="39"/>
  <c r="D9" i="39"/>
  <c r="K9" i="39" s="1"/>
  <c r="AQ8" i="39"/>
  <c r="AC8" i="39"/>
  <c r="AE8" i="39" s="1"/>
  <c r="AF8" i="39" s="1"/>
  <c r="H8" i="39"/>
  <c r="D8" i="39"/>
  <c r="AQ7" i="39"/>
  <c r="AC7" i="39"/>
  <c r="AE7" i="39" s="1"/>
  <c r="AF7" i="39" s="1"/>
  <c r="H7" i="39"/>
  <c r="D7" i="39"/>
  <c r="K7" i="39" s="1"/>
  <c r="AQ6" i="39"/>
  <c r="AE6" i="39"/>
  <c r="AF6" i="39" s="1"/>
  <c r="AC6" i="39"/>
  <c r="H6" i="39"/>
  <c r="D6" i="39"/>
  <c r="AQ5" i="39"/>
  <c r="AC5" i="39"/>
  <c r="AE5" i="39" s="1"/>
  <c r="AF5" i="39" s="1"/>
  <c r="AE4" i="39"/>
  <c r="AE29" i="39" s="1"/>
  <c r="AC4" i="39"/>
  <c r="AF4" i="39" l="1"/>
  <c r="K24" i="39"/>
  <c r="K34" i="39"/>
  <c r="AQ36" i="39"/>
  <c r="E6" i="39"/>
  <c r="E7" i="39" s="1"/>
  <c r="D37" i="39"/>
  <c r="I7" i="39"/>
  <c r="I8" i="39" s="1"/>
  <c r="I9" i="39" s="1"/>
  <c r="I10" i="39" s="1"/>
  <c r="I11" i="39" s="1"/>
  <c r="I12" i="39" s="1"/>
  <c r="I13" i="39" s="1"/>
  <c r="I14" i="39" s="1"/>
  <c r="I15" i="39" s="1"/>
  <c r="I16" i="39" s="1"/>
  <c r="I17" i="39" s="1"/>
  <c r="I18" i="39" s="1"/>
  <c r="I19" i="39" s="1"/>
  <c r="I20" i="39" s="1"/>
  <c r="I21" i="39" s="1"/>
  <c r="I22" i="39" s="1"/>
  <c r="I23" i="39" s="1"/>
  <c r="I24" i="39" s="1"/>
  <c r="I25" i="39" s="1"/>
  <c r="I26" i="39" s="1"/>
  <c r="I27" i="39" s="1"/>
  <c r="I28" i="39" s="1"/>
  <c r="I29" i="39" s="1"/>
  <c r="I30" i="39" s="1"/>
  <c r="I31" i="39" s="1"/>
  <c r="I32" i="39" s="1"/>
  <c r="I33" i="39" s="1"/>
  <c r="I34" i="39" s="1"/>
  <c r="I35" i="39" s="1"/>
  <c r="I36" i="39" s="1"/>
  <c r="I39" i="39" s="1"/>
  <c r="H37" i="39"/>
  <c r="I6" i="39"/>
  <c r="K11" i="39"/>
  <c r="K19" i="39"/>
  <c r="K23" i="39"/>
  <c r="E8" i="39"/>
  <c r="E9" i="39" s="1"/>
  <c r="E10" i="39" s="1"/>
  <c r="E11" i="39" s="1"/>
  <c r="E12" i="39" s="1"/>
  <c r="E13" i="39" s="1"/>
  <c r="E14" i="39" s="1"/>
  <c r="E15" i="39" s="1"/>
  <c r="E16" i="39" s="1"/>
  <c r="E17" i="39" s="1"/>
  <c r="E18" i="39" s="1"/>
  <c r="E19" i="39" s="1"/>
  <c r="E20" i="39" s="1"/>
  <c r="E21" i="39" s="1"/>
  <c r="E22" i="39" s="1"/>
  <c r="E23" i="39" s="1"/>
  <c r="E24" i="39" s="1"/>
  <c r="E25" i="39" s="1"/>
  <c r="E26" i="39" s="1"/>
  <c r="E27" i="39" s="1"/>
  <c r="E28" i="39" s="1"/>
  <c r="E29" i="39" s="1"/>
  <c r="E30" i="39" s="1"/>
  <c r="E31" i="39" s="1"/>
  <c r="E32" i="39" s="1"/>
  <c r="E33" i="39" s="1"/>
  <c r="E34" i="39" s="1"/>
  <c r="E35" i="39" s="1"/>
  <c r="E36" i="39" s="1"/>
  <c r="J39" i="39" s="1"/>
  <c r="AE31" i="39"/>
  <c r="AC31" i="39" s="1"/>
  <c r="K8" i="39"/>
  <c r="K16" i="39"/>
  <c r="K12" i="39"/>
  <c r="K27" i="39"/>
  <c r="K6" i="39"/>
  <c r="K10" i="39"/>
  <c r="K14" i="39"/>
  <c r="K18" i="39"/>
  <c r="K21" i="39"/>
  <c r="K25" i="39"/>
  <c r="K26" i="39"/>
  <c r="K29" i="39"/>
  <c r="K30" i="39"/>
  <c r="K31" i="39"/>
  <c r="K33" i="39"/>
  <c r="K37" i="39" l="1"/>
  <c r="K39" i="39"/>
  <c r="L39" i="39" s="1"/>
  <c r="M39" i="39" s="1"/>
  <c r="L6" i="39"/>
  <c r="L7" i="39" s="1"/>
  <c r="L8" i="39"/>
  <c r="L9" i="39" s="1"/>
  <c r="L10" i="39" s="1"/>
  <c r="L11" i="39" s="1"/>
  <c r="L12" i="39" s="1"/>
  <c r="L13" i="39" s="1"/>
  <c r="L14" i="39" s="1"/>
  <c r="L15" i="39" s="1"/>
  <c r="L16" i="39" s="1"/>
  <c r="L17" i="39" s="1"/>
  <c r="L18" i="39" s="1"/>
  <c r="L19" i="39" s="1"/>
  <c r="L20" i="39" s="1"/>
  <c r="L21" i="39" s="1"/>
  <c r="L22" i="39" s="1"/>
  <c r="L23" i="39" s="1"/>
  <c r="L24" i="39" s="1"/>
  <c r="L25" i="39" s="1"/>
  <c r="L26" i="39" s="1"/>
  <c r="L27" i="39" s="1"/>
  <c r="L28" i="39" s="1"/>
  <c r="L29" i="39" s="1"/>
  <c r="L30" i="39" s="1"/>
  <c r="L31" i="39" s="1"/>
  <c r="L32" i="39" s="1"/>
  <c r="L33" i="39" s="1"/>
  <c r="L34" i="39" s="1"/>
  <c r="L35" i="39" s="1"/>
  <c r="L36" i="39" s="1"/>
  <c r="AP37" i="38" l="1"/>
  <c r="AO37" i="38"/>
  <c r="AQ37" i="38" s="1"/>
  <c r="M37" i="38"/>
  <c r="J37" i="38"/>
  <c r="F37" i="38"/>
  <c r="AP36" i="38"/>
  <c r="AO36" i="38"/>
  <c r="H36" i="38"/>
  <c r="D36" i="38"/>
  <c r="AQ35" i="38"/>
  <c r="H35" i="38"/>
  <c r="D35" i="38"/>
  <c r="K35" i="38" s="1"/>
  <c r="AQ34" i="38"/>
  <c r="H34" i="38"/>
  <c r="D34" i="38"/>
  <c r="AQ33" i="38"/>
  <c r="H33" i="38"/>
  <c r="D33" i="38"/>
  <c r="AQ32" i="38"/>
  <c r="H32" i="38"/>
  <c r="D32" i="38"/>
  <c r="AQ31" i="38"/>
  <c r="H31" i="38"/>
  <c r="D31" i="38"/>
  <c r="AQ30" i="38"/>
  <c r="H30" i="38"/>
  <c r="D30" i="38"/>
  <c r="AQ29" i="38"/>
  <c r="H29" i="38"/>
  <c r="D29" i="38"/>
  <c r="AQ28" i="38"/>
  <c r="H28" i="38"/>
  <c r="D28" i="38"/>
  <c r="AQ27" i="38"/>
  <c r="H27" i="38"/>
  <c r="D27" i="38"/>
  <c r="AQ26" i="38"/>
  <c r="AH26" i="38"/>
  <c r="AH27" i="38" s="1"/>
  <c r="AI27" i="38" s="1"/>
  <c r="H26" i="38"/>
  <c r="D26" i="38"/>
  <c r="AQ25" i="38"/>
  <c r="AC25" i="38"/>
  <c r="AE30" i="38" s="1"/>
  <c r="H25" i="38"/>
  <c r="D25" i="38"/>
  <c r="AQ24" i="38"/>
  <c r="H24" i="38"/>
  <c r="D24" i="38"/>
  <c r="K24" i="38" s="1"/>
  <c r="AQ23" i="38"/>
  <c r="H23" i="38"/>
  <c r="D23" i="38"/>
  <c r="K23" i="38" s="1"/>
  <c r="AQ22" i="38"/>
  <c r="H22" i="38"/>
  <c r="D22" i="38"/>
  <c r="AQ21" i="38"/>
  <c r="H21" i="38"/>
  <c r="D21" i="38"/>
  <c r="AQ20" i="38"/>
  <c r="AC20" i="38"/>
  <c r="AE20" i="38" s="1"/>
  <c r="AF20" i="38" s="1"/>
  <c r="H20" i="38"/>
  <c r="D20" i="38"/>
  <c r="K20" i="38" s="1"/>
  <c r="AQ19" i="38"/>
  <c r="AI19" i="38"/>
  <c r="AI20" i="38" s="1"/>
  <c r="AC19" i="38"/>
  <c r="AE19" i="38" s="1"/>
  <c r="AF19" i="38" s="1"/>
  <c r="H19" i="38"/>
  <c r="D19" i="38"/>
  <c r="AQ18" i="38"/>
  <c r="AC18" i="38"/>
  <c r="AE18" i="38" s="1"/>
  <c r="AF18" i="38" s="1"/>
  <c r="H18" i="38"/>
  <c r="D18" i="38"/>
  <c r="AQ17" i="38"/>
  <c r="AC17" i="38"/>
  <c r="AE17" i="38" s="1"/>
  <c r="AF17" i="38" s="1"/>
  <c r="H17" i="38"/>
  <c r="D17" i="38"/>
  <c r="K17" i="38" s="1"/>
  <c r="AQ16" i="38"/>
  <c r="AE16" i="38"/>
  <c r="AF16" i="38" s="1"/>
  <c r="AC16" i="38"/>
  <c r="H16" i="38"/>
  <c r="D16" i="38"/>
  <c r="AQ15" i="38"/>
  <c r="AC15" i="38"/>
  <c r="AE15" i="38" s="1"/>
  <c r="AF15" i="38" s="1"/>
  <c r="H15" i="38"/>
  <c r="D15" i="38"/>
  <c r="K15" i="38" s="1"/>
  <c r="AQ14" i="38"/>
  <c r="AC14" i="38"/>
  <c r="AE14" i="38" s="1"/>
  <c r="AF14" i="38" s="1"/>
  <c r="H14" i="38"/>
  <c r="D14" i="38"/>
  <c r="AQ13" i="38"/>
  <c r="AC13" i="38"/>
  <c r="AE13" i="38" s="1"/>
  <c r="AF13" i="38" s="1"/>
  <c r="D13" i="38"/>
  <c r="AQ12" i="38"/>
  <c r="AC12" i="38"/>
  <c r="AE12" i="38" s="1"/>
  <c r="AF12" i="38" s="1"/>
  <c r="H12" i="38"/>
  <c r="D12" i="38"/>
  <c r="K12" i="38" s="1"/>
  <c r="AQ11" i="38"/>
  <c r="AC11" i="38"/>
  <c r="AE11" i="38" s="1"/>
  <c r="AF11" i="38" s="1"/>
  <c r="H11" i="38"/>
  <c r="D11" i="38"/>
  <c r="AQ10" i="38"/>
  <c r="AC10" i="38"/>
  <c r="AE10" i="38" s="1"/>
  <c r="AF10" i="38" s="1"/>
  <c r="H10" i="38"/>
  <c r="D10" i="38"/>
  <c r="AQ9" i="38"/>
  <c r="AC9" i="38"/>
  <c r="AE9" i="38" s="1"/>
  <c r="AF9" i="38" s="1"/>
  <c r="H9" i="38"/>
  <c r="D9" i="38"/>
  <c r="K9" i="38" s="1"/>
  <c r="AQ8" i="38"/>
  <c r="AC8" i="38"/>
  <c r="AE8" i="38" s="1"/>
  <c r="AF8" i="38" s="1"/>
  <c r="H8" i="38"/>
  <c r="D8" i="38"/>
  <c r="K8" i="38" s="1"/>
  <c r="AQ7" i="38"/>
  <c r="AC7" i="38"/>
  <c r="AE7" i="38" s="1"/>
  <c r="AF7" i="38" s="1"/>
  <c r="H7" i="38"/>
  <c r="D7" i="38"/>
  <c r="AQ6" i="38"/>
  <c r="AC6" i="38"/>
  <c r="AE6" i="38" s="1"/>
  <c r="AF6" i="38" s="1"/>
  <c r="H6" i="38"/>
  <c r="D6" i="38"/>
  <c r="K6" i="38" s="1"/>
  <c r="AQ5" i="38"/>
  <c r="AC5" i="38"/>
  <c r="AE5" i="38" s="1"/>
  <c r="AF5" i="38" s="1"/>
  <c r="AC4" i="38"/>
  <c r="AE4" i="38" s="1"/>
  <c r="AF4" i="38" s="1"/>
  <c r="AQ36" i="38" l="1"/>
  <c r="K11" i="38"/>
  <c r="K22" i="38"/>
  <c r="K32" i="38"/>
  <c r="H37" i="38"/>
  <c r="E6" i="38"/>
  <c r="E7" i="38" s="1"/>
  <c r="E8" i="38" s="1"/>
  <c r="E9" i="38" s="1"/>
  <c r="E10" i="38" s="1"/>
  <c r="E11" i="38" s="1"/>
  <c r="E12" i="38" s="1"/>
  <c r="E13" i="38" s="1"/>
  <c r="E14" i="38" s="1"/>
  <c r="E15" i="38" s="1"/>
  <c r="E16" i="38" s="1"/>
  <c r="E17" i="38" s="1"/>
  <c r="E18" i="38" s="1"/>
  <c r="E19" i="38" s="1"/>
  <c r="E20" i="38" s="1"/>
  <c r="E21" i="38" s="1"/>
  <c r="E22" i="38" s="1"/>
  <c r="E23" i="38" s="1"/>
  <c r="E24" i="38" s="1"/>
  <c r="E25" i="38" s="1"/>
  <c r="E26" i="38" s="1"/>
  <c r="E27" i="38" s="1"/>
  <c r="E28" i="38" s="1"/>
  <c r="E29" i="38" s="1"/>
  <c r="E30" i="38" s="1"/>
  <c r="E31" i="38" s="1"/>
  <c r="E32" i="38" s="1"/>
  <c r="E33" i="38" s="1"/>
  <c r="E34" i="38" s="1"/>
  <c r="E35" i="38" s="1"/>
  <c r="E36" i="38" s="1"/>
  <c r="J39" i="38" s="1"/>
  <c r="K7" i="38"/>
  <c r="L7" i="38" s="1"/>
  <c r="L8" i="38" s="1"/>
  <c r="L9" i="38" s="1"/>
  <c r="L10" i="38" s="1"/>
  <c r="L11" i="38" s="1"/>
  <c r="L12" i="38" s="1"/>
  <c r="K10" i="38"/>
  <c r="K19" i="38"/>
  <c r="K28" i="38"/>
  <c r="K36" i="38"/>
  <c r="L6" i="38"/>
  <c r="K13" i="38"/>
  <c r="AE29" i="38"/>
  <c r="AE31" i="38" s="1"/>
  <c r="AC31" i="38" s="1"/>
  <c r="D37" i="38"/>
  <c r="K34" i="38"/>
  <c r="I6" i="38"/>
  <c r="I7" i="38" s="1"/>
  <c r="I8" i="38" s="1"/>
  <c r="I9" i="38" s="1"/>
  <c r="I10" i="38" s="1"/>
  <c r="I11" i="38" s="1"/>
  <c r="I12" i="38" s="1"/>
  <c r="I13" i="38" s="1"/>
  <c r="I14" i="38" s="1"/>
  <c r="I15" i="38" s="1"/>
  <c r="I16" i="38" s="1"/>
  <c r="I17" i="38" s="1"/>
  <c r="I18" i="38" s="1"/>
  <c r="I19" i="38" s="1"/>
  <c r="I20" i="38" s="1"/>
  <c r="I21" i="38" s="1"/>
  <c r="I22" i="38" s="1"/>
  <c r="I23" i="38" s="1"/>
  <c r="I24" i="38" s="1"/>
  <c r="I25" i="38" s="1"/>
  <c r="I26" i="38" s="1"/>
  <c r="I27" i="38" s="1"/>
  <c r="I28" i="38" s="1"/>
  <c r="I29" i="38" s="1"/>
  <c r="I30" i="38" s="1"/>
  <c r="I31" i="38" s="1"/>
  <c r="I32" i="38" s="1"/>
  <c r="I33" i="38" s="1"/>
  <c r="I34" i="38" s="1"/>
  <c r="I35" i="38" s="1"/>
  <c r="I36" i="38" s="1"/>
  <c r="I39" i="38" s="1"/>
  <c r="K14" i="38"/>
  <c r="K16" i="38"/>
  <c r="K18" i="38"/>
  <c r="K21" i="38"/>
  <c r="K25" i="38"/>
  <c r="K26" i="38"/>
  <c r="K27" i="38"/>
  <c r="K29" i="38"/>
  <c r="K30" i="38"/>
  <c r="K31" i="38"/>
  <c r="K33" i="38"/>
  <c r="K39" i="38" l="1"/>
  <c r="L39" i="38" s="1"/>
  <c r="M39" i="38" s="1"/>
  <c r="L13" i="38"/>
  <c r="L14" i="38" s="1"/>
  <c r="L15" i="38" s="1"/>
  <c r="L16" i="38" s="1"/>
  <c r="L17" i="38" s="1"/>
  <c r="L18" i="38" s="1"/>
  <c r="L19" i="38" s="1"/>
  <c r="L20" i="38" s="1"/>
  <c r="L21" i="38" s="1"/>
  <c r="L22" i="38" s="1"/>
  <c r="L23" i="38" s="1"/>
  <c r="L24" i="38" s="1"/>
  <c r="L25" i="38" s="1"/>
  <c r="L26" i="38" s="1"/>
  <c r="L27" i="38" s="1"/>
  <c r="L28" i="38" s="1"/>
  <c r="L29" i="38" s="1"/>
  <c r="L30" i="38" s="1"/>
  <c r="L31" i="38" s="1"/>
  <c r="L32" i="38" s="1"/>
  <c r="L33" i="38" s="1"/>
  <c r="L34" i="38" s="1"/>
  <c r="L35" i="38" s="1"/>
  <c r="L36" i="38" s="1"/>
  <c r="K37" i="38"/>
  <c r="D39" i="37" l="1"/>
  <c r="F39" i="37" s="1"/>
  <c r="AP37" i="37"/>
  <c r="AO37" i="37"/>
  <c r="AQ37" i="37" s="1"/>
  <c r="M37" i="37"/>
  <c r="J37" i="37"/>
  <c r="F37" i="37"/>
  <c r="AP36" i="37"/>
  <c r="AO36" i="37"/>
  <c r="AQ36" i="37" s="1"/>
  <c r="AQ35" i="37"/>
  <c r="H35" i="37"/>
  <c r="D35" i="37"/>
  <c r="AQ34" i="37"/>
  <c r="H34" i="37"/>
  <c r="D34" i="37"/>
  <c r="AQ33" i="37"/>
  <c r="H33" i="37"/>
  <c r="D33" i="37"/>
  <c r="AQ32" i="37"/>
  <c r="H32" i="37"/>
  <c r="D32" i="37"/>
  <c r="AQ31" i="37"/>
  <c r="H31" i="37"/>
  <c r="D31" i="37"/>
  <c r="K31" i="37" s="1"/>
  <c r="AQ30" i="37"/>
  <c r="H30" i="37"/>
  <c r="D30" i="37"/>
  <c r="K30" i="37" s="1"/>
  <c r="AQ29" i="37"/>
  <c r="H29" i="37"/>
  <c r="D29" i="37"/>
  <c r="K29" i="37" s="1"/>
  <c r="AQ28" i="37"/>
  <c r="H28" i="37"/>
  <c r="D28" i="37"/>
  <c r="AQ27" i="37"/>
  <c r="H27" i="37"/>
  <c r="D27" i="37"/>
  <c r="K27" i="37" s="1"/>
  <c r="AQ26" i="37"/>
  <c r="AH26" i="37"/>
  <c r="AH27" i="37" s="1"/>
  <c r="AI27" i="37" s="1"/>
  <c r="H26" i="37"/>
  <c r="D26" i="37"/>
  <c r="K26" i="37" s="1"/>
  <c r="AQ25" i="37"/>
  <c r="AC25" i="37"/>
  <c r="AE30" i="37" s="1"/>
  <c r="H25" i="37"/>
  <c r="D25" i="37"/>
  <c r="K25" i="37" s="1"/>
  <c r="AQ24" i="37"/>
  <c r="H24" i="37"/>
  <c r="D24" i="37"/>
  <c r="AQ23" i="37"/>
  <c r="H23" i="37"/>
  <c r="D23" i="37"/>
  <c r="AQ22" i="37"/>
  <c r="H22" i="37"/>
  <c r="D22" i="37"/>
  <c r="K22" i="37" s="1"/>
  <c r="AQ21" i="37"/>
  <c r="H21" i="37"/>
  <c r="D21" i="37"/>
  <c r="K21" i="37" s="1"/>
  <c r="AQ20" i="37"/>
  <c r="AC20" i="37"/>
  <c r="AE20" i="37" s="1"/>
  <c r="AF20" i="37" s="1"/>
  <c r="H20" i="37"/>
  <c r="D20" i="37"/>
  <c r="K20" i="37" s="1"/>
  <c r="AQ19" i="37"/>
  <c r="AI19" i="37"/>
  <c r="AI20" i="37" s="1"/>
  <c r="AC19" i="37"/>
  <c r="AE19" i="37" s="1"/>
  <c r="AF19" i="37" s="1"/>
  <c r="H19" i="37"/>
  <c r="D19" i="37"/>
  <c r="AQ18" i="37"/>
  <c r="AC18" i="37"/>
  <c r="AE18" i="37" s="1"/>
  <c r="AF18" i="37" s="1"/>
  <c r="H18" i="37"/>
  <c r="D18" i="37"/>
  <c r="AQ17" i="37"/>
  <c r="AE17" i="37"/>
  <c r="AF17" i="37" s="1"/>
  <c r="AC17" i="37"/>
  <c r="H17" i="37"/>
  <c r="D17" i="37"/>
  <c r="AQ16" i="37"/>
  <c r="AC16" i="37"/>
  <c r="AE16" i="37" s="1"/>
  <c r="AF16" i="37" s="1"/>
  <c r="H16" i="37"/>
  <c r="D16" i="37"/>
  <c r="K16" i="37" s="1"/>
  <c r="AQ15" i="37"/>
  <c r="AC15" i="37"/>
  <c r="AE15" i="37" s="1"/>
  <c r="AF15" i="37" s="1"/>
  <c r="H15" i="37"/>
  <c r="D15" i="37"/>
  <c r="AQ14" i="37"/>
  <c r="AC14" i="37"/>
  <c r="AE14" i="37" s="1"/>
  <c r="AF14" i="37" s="1"/>
  <c r="H14" i="37"/>
  <c r="D14" i="37"/>
  <c r="K14" i="37" s="1"/>
  <c r="AQ13" i="37"/>
  <c r="AC13" i="37"/>
  <c r="AE13" i="37" s="1"/>
  <c r="AF13" i="37" s="1"/>
  <c r="H13" i="37"/>
  <c r="D13" i="37"/>
  <c r="AQ12" i="37"/>
  <c r="AC12" i="37"/>
  <c r="AE12" i="37" s="1"/>
  <c r="AF12" i="37" s="1"/>
  <c r="H12" i="37"/>
  <c r="D12" i="37"/>
  <c r="AQ11" i="37"/>
  <c r="AC11" i="37"/>
  <c r="AE11" i="37" s="1"/>
  <c r="AF11" i="37" s="1"/>
  <c r="H11" i="37"/>
  <c r="D11" i="37"/>
  <c r="AQ10" i="37"/>
  <c r="AC10" i="37"/>
  <c r="AE10" i="37" s="1"/>
  <c r="AF10" i="37" s="1"/>
  <c r="H10" i="37"/>
  <c r="D10" i="37"/>
  <c r="K10" i="37" s="1"/>
  <c r="AQ9" i="37"/>
  <c r="AC9" i="37"/>
  <c r="AE9" i="37" s="1"/>
  <c r="AF9" i="37" s="1"/>
  <c r="H9" i="37"/>
  <c r="D9" i="37"/>
  <c r="AQ8" i="37"/>
  <c r="AC8" i="37"/>
  <c r="AE8" i="37" s="1"/>
  <c r="AF8" i="37" s="1"/>
  <c r="H8" i="37"/>
  <c r="D8" i="37"/>
  <c r="K8" i="37" s="1"/>
  <c r="AQ7" i="37"/>
  <c r="AE7" i="37"/>
  <c r="AF7" i="37" s="1"/>
  <c r="AC7" i="37"/>
  <c r="H7" i="37"/>
  <c r="D7" i="37"/>
  <c r="AQ6" i="37"/>
  <c r="AC6" i="37"/>
  <c r="AE6" i="37" s="1"/>
  <c r="AF6" i="37" s="1"/>
  <c r="H6" i="37"/>
  <c r="I6" i="37" s="1"/>
  <c r="D6" i="37"/>
  <c r="AQ5" i="37"/>
  <c r="AC5" i="37"/>
  <c r="AE5" i="37" s="1"/>
  <c r="AF5" i="37" s="1"/>
  <c r="AC4" i="37"/>
  <c r="AE4" i="37" s="1"/>
  <c r="K18" i="37" l="1"/>
  <c r="K34" i="37"/>
  <c r="D37" i="37"/>
  <c r="E6" i="37"/>
  <c r="E7" i="37" s="1"/>
  <c r="E8" i="37" s="1"/>
  <c r="E9" i="37" s="1"/>
  <c r="E10" i="37" s="1"/>
  <c r="E11" i="37" s="1"/>
  <c r="E12" i="37" s="1"/>
  <c r="E13" i="37" s="1"/>
  <c r="E14" i="37" s="1"/>
  <c r="E15" i="37" s="1"/>
  <c r="E16" i="37" s="1"/>
  <c r="E17" i="37" s="1"/>
  <c r="E18" i="37" s="1"/>
  <c r="E19" i="37" s="1"/>
  <c r="E20" i="37" s="1"/>
  <c r="E21" i="37" s="1"/>
  <c r="E22" i="37" s="1"/>
  <c r="E23" i="37" s="1"/>
  <c r="E24" i="37" s="1"/>
  <c r="E25" i="37" s="1"/>
  <c r="E26" i="37" s="1"/>
  <c r="E27" i="37" s="1"/>
  <c r="E28" i="37" s="1"/>
  <c r="E29" i="37" s="1"/>
  <c r="E30" i="37" s="1"/>
  <c r="E31" i="37" s="1"/>
  <c r="E32" i="37" s="1"/>
  <c r="E33" i="37" s="1"/>
  <c r="E34" i="37" s="1"/>
  <c r="E35" i="37" s="1"/>
  <c r="J39" i="37" s="1"/>
  <c r="I7" i="37"/>
  <c r="I8" i="37" s="1"/>
  <c r="I9" i="37" s="1"/>
  <c r="I10" i="37" s="1"/>
  <c r="I11" i="37" s="1"/>
  <c r="I12" i="37" s="1"/>
  <c r="I13" i="37" s="1"/>
  <c r="I14" i="37" s="1"/>
  <c r="I15" i="37" s="1"/>
  <c r="I16" i="37" s="1"/>
  <c r="I17" i="37" s="1"/>
  <c r="I18" i="37" s="1"/>
  <c r="I19" i="37" s="1"/>
  <c r="I20" i="37" s="1"/>
  <c r="I21" i="37" s="1"/>
  <c r="I22" i="37" s="1"/>
  <c r="I23" i="37" s="1"/>
  <c r="I24" i="37" s="1"/>
  <c r="I25" i="37" s="1"/>
  <c r="I26" i="37" s="1"/>
  <c r="I27" i="37" s="1"/>
  <c r="I28" i="37" s="1"/>
  <c r="I29" i="37" s="1"/>
  <c r="I30" i="37" s="1"/>
  <c r="I31" i="37" s="1"/>
  <c r="I32" i="37" s="1"/>
  <c r="I33" i="37" s="1"/>
  <c r="I34" i="37" s="1"/>
  <c r="I35" i="37" s="1"/>
  <c r="I39" i="37" s="1"/>
  <c r="K39" i="37" s="1"/>
  <c r="L39" i="37" s="1"/>
  <c r="M39" i="37" s="1"/>
  <c r="K12" i="37"/>
  <c r="K33" i="37"/>
  <c r="AF4" i="37"/>
  <c r="AE29" i="37"/>
  <c r="AE31" i="37" s="1"/>
  <c r="AC31" i="37" s="1"/>
  <c r="K6" i="37"/>
  <c r="K24" i="37"/>
  <c r="K28" i="37"/>
  <c r="K32" i="37"/>
  <c r="K11" i="37"/>
  <c r="K19" i="37"/>
  <c r="K23" i="37"/>
  <c r="K35" i="37"/>
  <c r="H37" i="37"/>
  <c r="K7" i="37"/>
  <c r="K9" i="37"/>
  <c r="K13" i="37"/>
  <c r="K15" i="37"/>
  <c r="K17" i="37"/>
  <c r="K37" i="37" l="1"/>
  <c r="L6" i="37"/>
  <c r="L7" i="37" s="1"/>
  <c r="L8" i="37" s="1"/>
  <c r="L9" i="37" s="1"/>
  <c r="L10" i="37" s="1"/>
  <c r="L11" i="37" s="1"/>
  <c r="L12" i="37" s="1"/>
  <c r="L13" i="37" s="1"/>
  <c r="L14" i="37" s="1"/>
  <c r="L15" i="37" s="1"/>
  <c r="L16" i="37" s="1"/>
  <c r="L17" i="37" s="1"/>
  <c r="L18" i="37" s="1"/>
  <c r="L19" i="37" s="1"/>
  <c r="L20" i="37" s="1"/>
  <c r="L21" i="37" s="1"/>
  <c r="L22" i="37" s="1"/>
  <c r="L23" i="37" s="1"/>
  <c r="L24" i="37" s="1"/>
  <c r="L25" i="37" s="1"/>
  <c r="L26" i="37" s="1"/>
  <c r="L27" i="37" s="1"/>
  <c r="L28" i="37" s="1"/>
  <c r="L29" i="37" s="1"/>
  <c r="L30" i="37" s="1"/>
  <c r="L31" i="37" s="1"/>
  <c r="L32" i="37" s="1"/>
  <c r="L33" i="37" s="1"/>
  <c r="L34" i="37" s="1"/>
  <c r="L35" i="37" s="1"/>
  <c r="D39" i="36" l="1"/>
  <c r="F39" i="36" s="1"/>
  <c r="AP37" i="36"/>
  <c r="AO37" i="36"/>
  <c r="AQ37" i="36" s="1"/>
  <c r="M37" i="36"/>
  <c r="J37" i="36"/>
  <c r="F37" i="36"/>
  <c r="AP36" i="36"/>
  <c r="AO36" i="36"/>
  <c r="AQ36" i="36" s="1"/>
  <c r="H36" i="36"/>
  <c r="D36" i="36"/>
  <c r="K36" i="36" s="1"/>
  <c r="AQ35" i="36"/>
  <c r="H35" i="36"/>
  <c r="D35" i="36"/>
  <c r="AQ34" i="36"/>
  <c r="H34" i="36"/>
  <c r="D34" i="36"/>
  <c r="AQ33" i="36"/>
  <c r="H33" i="36"/>
  <c r="D33" i="36"/>
  <c r="AQ32" i="36"/>
  <c r="H32" i="36"/>
  <c r="D32" i="36"/>
  <c r="K32" i="36" s="1"/>
  <c r="AQ31" i="36"/>
  <c r="H31" i="36"/>
  <c r="D31" i="36"/>
  <c r="AQ30" i="36"/>
  <c r="H30" i="36"/>
  <c r="D30" i="36"/>
  <c r="K30" i="36" s="1"/>
  <c r="AQ29" i="36"/>
  <c r="H29" i="36"/>
  <c r="D29" i="36"/>
  <c r="AQ28" i="36"/>
  <c r="H28" i="36"/>
  <c r="D28" i="36"/>
  <c r="K28" i="36" s="1"/>
  <c r="AQ27" i="36"/>
  <c r="H27" i="36"/>
  <c r="D27" i="36"/>
  <c r="K27" i="36" s="1"/>
  <c r="AQ26" i="36"/>
  <c r="AH26" i="36"/>
  <c r="AH27" i="36" s="1"/>
  <c r="AI27" i="36" s="1"/>
  <c r="H26" i="36"/>
  <c r="D26" i="36"/>
  <c r="AQ25" i="36"/>
  <c r="AC25" i="36"/>
  <c r="AE30" i="36" s="1"/>
  <c r="H25" i="36"/>
  <c r="D25" i="36"/>
  <c r="AQ24" i="36"/>
  <c r="H24" i="36"/>
  <c r="D24" i="36"/>
  <c r="K24" i="36" s="1"/>
  <c r="AQ23" i="36"/>
  <c r="H23" i="36"/>
  <c r="D23" i="36"/>
  <c r="K23" i="36" s="1"/>
  <c r="AQ22" i="36"/>
  <c r="H22" i="36"/>
  <c r="D22" i="36"/>
  <c r="AQ21" i="36"/>
  <c r="H21" i="36"/>
  <c r="D21" i="36"/>
  <c r="AQ20" i="36"/>
  <c r="AC20" i="36"/>
  <c r="AE20" i="36" s="1"/>
  <c r="AF20" i="36" s="1"/>
  <c r="H20" i="36"/>
  <c r="D20" i="36"/>
  <c r="K20" i="36" s="1"/>
  <c r="AQ19" i="36"/>
  <c r="AI19" i="36"/>
  <c r="AI20" i="36" s="1"/>
  <c r="AC19" i="36"/>
  <c r="AE19" i="36" s="1"/>
  <c r="AF19" i="36" s="1"/>
  <c r="H19" i="36"/>
  <c r="D19" i="36"/>
  <c r="K19" i="36" s="1"/>
  <c r="AQ18" i="36"/>
  <c r="AC18" i="36"/>
  <c r="AE18" i="36" s="1"/>
  <c r="AF18" i="36" s="1"/>
  <c r="H18" i="36"/>
  <c r="D18" i="36"/>
  <c r="AQ17" i="36"/>
  <c r="AC17" i="36"/>
  <c r="AE17" i="36" s="1"/>
  <c r="AF17" i="36" s="1"/>
  <c r="H17" i="36"/>
  <c r="D17" i="36"/>
  <c r="AQ16" i="36"/>
  <c r="AC16" i="36"/>
  <c r="AE16" i="36" s="1"/>
  <c r="AF16" i="36" s="1"/>
  <c r="H16" i="36"/>
  <c r="D16" i="36"/>
  <c r="AQ15" i="36"/>
  <c r="AC15" i="36"/>
  <c r="AE15" i="36" s="1"/>
  <c r="AF15" i="36" s="1"/>
  <c r="H15" i="36"/>
  <c r="D15" i="36"/>
  <c r="K15" i="36" s="1"/>
  <c r="AQ14" i="36"/>
  <c r="AE14" i="36"/>
  <c r="AF14" i="36" s="1"/>
  <c r="AC14" i="36"/>
  <c r="H14" i="36"/>
  <c r="D14" i="36"/>
  <c r="AQ13" i="36"/>
  <c r="AC13" i="36"/>
  <c r="AE13" i="36" s="1"/>
  <c r="AF13" i="36" s="1"/>
  <c r="H13" i="36"/>
  <c r="D13" i="36"/>
  <c r="K13" i="36" s="1"/>
  <c r="AQ12" i="36"/>
  <c r="AC12" i="36"/>
  <c r="AE12" i="36" s="1"/>
  <c r="AF12" i="36" s="1"/>
  <c r="H12" i="36"/>
  <c r="D12" i="36"/>
  <c r="AQ11" i="36"/>
  <c r="AC11" i="36"/>
  <c r="AE11" i="36" s="1"/>
  <c r="AF11" i="36" s="1"/>
  <c r="H11" i="36"/>
  <c r="D11" i="36"/>
  <c r="K11" i="36" s="1"/>
  <c r="AQ10" i="36"/>
  <c r="AC10" i="36"/>
  <c r="AE10" i="36" s="1"/>
  <c r="AF10" i="36" s="1"/>
  <c r="H10" i="36"/>
  <c r="D10" i="36"/>
  <c r="AQ9" i="36"/>
  <c r="AC9" i="36"/>
  <c r="AE9" i="36" s="1"/>
  <c r="AF9" i="36" s="1"/>
  <c r="H9" i="36"/>
  <c r="D9" i="36"/>
  <c r="AQ8" i="36"/>
  <c r="AE8" i="36"/>
  <c r="AF8" i="36" s="1"/>
  <c r="AC8" i="36"/>
  <c r="H8" i="36"/>
  <c r="D8" i="36"/>
  <c r="AQ7" i="36"/>
  <c r="AC7" i="36"/>
  <c r="AE7" i="36" s="1"/>
  <c r="AF7" i="36" s="1"/>
  <c r="H7" i="36"/>
  <c r="D7" i="36"/>
  <c r="K7" i="36" s="1"/>
  <c r="AQ6" i="36"/>
  <c r="AC6" i="36"/>
  <c r="AE6" i="36" s="1"/>
  <c r="AF6" i="36" s="1"/>
  <c r="H6" i="36"/>
  <c r="D6" i="36"/>
  <c r="E6" i="36" s="1"/>
  <c r="E7" i="36" s="1"/>
  <c r="AQ5" i="36"/>
  <c r="AC5" i="36"/>
  <c r="AE5" i="36" s="1"/>
  <c r="AF5" i="36" s="1"/>
  <c r="AC4" i="36"/>
  <c r="AE4" i="36" s="1"/>
  <c r="AE29" i="36" l="1"/>
  <c r="AF4" i="36"/>
  <c r="K17" i="36"/>
  <c r="AE31" i="36"/>
  <c r="AC31" i="36" s="1"/>
  <c r="K35" i="36"/>
  <c r="E8" i="36"/>
  <c r="E9" i="36" s="1"/>
  <c r="H37" i="36"/>
  <c r="I6" i="36"/>
  <c r="I7" i="36" s="1"/>
  <c r="I8" i="36" s="1"/>
  <c r="I9" i="36" s="1"/>
  <c r="I10" i="36" s="1"/>
  <c r="I11" i="36" s="1"/>
  <c r="I12" i="36" s="1"/>
  <c r="I13" i="36" s="1"/>
  <c r="I14" i="36" s="1"/>
  <c r="I15" i="36" s="1"/>
  <c r="I16" i="36" s="1"/>
  <c r="I17" i="36" s="1"/>
  <c r="I18" i="36" s="1"/>
  <c r="I19" i="36" s="1"/>
  <c r="I20" i="36" s="1"/>
  <c r="I21" i="36" s="1"/>
  <c r="I22" i="36" s="1"/>
  <c r="I23" i="36" s="1"/>
  <c r="I24" i="36" s="1"/>
  <c r="I25" i="36" s="1"/>
  <c r="I26" i="36" s="1"/>
  <c r="I27" i="36" s="1"/>
  <c r="I28" i="36" s="1"/>
  <c r="I29" i="36" s="1"/>
  <c r="I30" i="36" s="1"/>
  <c r="I31" i="36" s="1"/>
  <c r="I32" i="36" s="1"/>
  <c r="I33" i="36" s="1"/>
  <c r="I34" i="36" s="1"/>
  <c r="I35" i="36" s="1"/>
  <c r="I36" i="36" s="1"/>
  <c r="I39" i="36" s="1"/>
  <c r="K39" i="36" s="1"/>
  <c r="L39" i="36" s="1"/>
  <c r="M39" i="36" s="1"/>
  <c r="K9" i="36"/>
  <c r="E10" i="36"/>
  <c r="E11" i="36" s="1"/>
  <c r="E12" i="36" s="1"/>
  <c r="E13" i="36" s="1"/>
  <c r="E14" i="36" s="1"/>
  <c r="E15" i="36" s="1"/>
  <c r="E16" i="36" s="1"/>
  <c r="E17" i="36" s="1"/>
  <c r="E18" i="36" s="1"/>
  <c r="E19" i="36" s="1"/>
  <c r="E20" i="36" s="1"/>
  <c r="E21" i="36" s="1"/>
  <c r="E22" i="36" s="1"/>
  <c r="E23" i="36" s="1"/>
  <c r="E24" i="36" s="1"/>
  <c r="E25" i="36" s="1"/>
  <c r="E26" i="36" s="1"/>
  <c r="E27" i="36" s="1"/>
  <c r="E28" i="36" s="1"/>
  <c r="E29" i="36" s="1"/>
  <c r="E30" i="36" s="1"/>
  <c r="E31" i="36" s="1"/>
  <c r="E32" i="36" s="1"/>
  <c r="E33" i="36" s="1"/>
  <c r="E34" i="36" s="1"/>
  <c r="E35" i="36" s="1"/>
  <c r="E36" i="36" s="1"/>
  <c r="J39" i="36" s="1"/>
  <c r="K12" i="36"/>
  <c r="D37" i="36"/>
  <c r="K22" i="36"/>
  <c r="K34" i="36"/>
  <c r="K6" i="36"/>
  <c r="K14" i="36"/>
  <c r="K25" i="36"/>
  <c r="K29" i="36"/>
  <c r="K31" i="36"/>
  <c r="K33" i="36"/>
  <c r="K8" i="36"/>
  <c r="K10" i="36"/>
  <c r="K16" i="36"/>
  <c r="K18" i="36"/>
  <c r="K21" i="36"/>
  <c r="K26" i="36"/>
  <c r="L6" i="36" l="1"/>
  <c r="L7" i="36" s="1"/>
  <c r="L8" i="36" s="1"/>
  <c r="L9" i="36" s="1"/>
  <c r="L10" i="36" s="1"/>
  <c r="L11" i="36" s="1"/>
  <c r="L12" i="36" s="1"/>
  <c r="L13" i="36" s="1"/>
  <c r="L14" i="36" s="1"/>
  <c r="L15" i="36" s="1"/>
  <c r="L16" i="36" s="1"/>
  <c r="L17" i="36" s="1"/>
  <c r="L18" i="36" s="1"/>
  <c r="L19" i="36" s="1"/>
  <c r="L20" i="36" s="1"/>
  <c r="L21" i="36" s="1"/>
  <c r="L22" i="36" s="1"/>
  <c r="L23" i="36" s="1"/>
  <c r="L24" i="36" s="1"/>
  <c r="L25" i="36" s="1"/>
  <c r="L26" i="36" s="1"/>
  <c r="L27" i="36" s="1"/>
  <c r="L28" i="36" s="1"/>
  <c r="L29" i="36" s="1"/>
  <c r="L30" i="36" s="1"/>
  <c r="L31" i="36" s="1"/>
  <c r="L32" i="36" s="1"/>
  <c r="L33" i="36" s="1"/>
  <c r="L34" i="36" s="1"/>
  <c r="L35" i="36" s="1"/>
  <c r="L36" i="36" s="1"/>
  <c r="K37" i="36"/>
  <c r="H42" i="35" l="1"/>
  <c r="D39" i="35"/>
  <c r="F39" i="35" s="1"/>
  <c r="AP37" i="35"/>
  <c r="AQ37" i="35" s="1"/>
  <c r="AO37" i="35"/>
  <c r="M37" i="35"/>
  <c r="J37" i="35"/>
  <c r="F37" i="35"/>
  <c r="AP36" i="35"/>
  <c r="AO36" i="35"/>
  <c r="AQ36" i="35" s="1"/>
  <c r="H35" i="35"/>
  <c r="D35" i="35"/>
  <c r="K35" i="35" s="1"/>
  <c r="AQ34" i="35"/>
  <c r="H34" i="35"/>
  <c r="D34" i="35"/>
  <c r="K34" i="35" s="1"/>
  <c r="AQ33" i="35"/>
  <c r="H33" i="35"/>
  <c r="D33" i="35"/>
  <c r="K33" i="35" s="1"/>
  <c r="AQ32" i="35"/>
  <c r="H32" i="35"/>
  <c r="D32" i="35"/>
  <c r="K32" i="35" s="1"/>
  <c r="AQ31" i="35"/>
  <c r="H31" i="35"/>
  <c r="D31" i="35"/>
  <c r="AQ30" i="35"/>
  <c r="H30" i="35"/>
  <c r="D30" i="35"/>
  <c r="AQ29" i="35"/>
  <c r="H29" i="35"/>
  <c r="D29" i="35"/>
  <c r="AQ28" i="35"/>
  <c r="H28" i="35"/>
  <c r="D28" i="35"/>
  <c r="K28" i="35" s="1"/>
  <c r="AQ27" i="35"/>
  <c r="H27" i="35"/>
  <c r="D27" i="35"/>
  <c r="AQ26" i="35"/>
  <c r="AI26" i="35"/>
  <c r="H26" i="35"/>
  <c r="D26" i="35"/>
  <c r="AQ25" i="35"/>
  <c r="AH25" i="35"/>
  <c r="AH26" i="35" s="1"/>
  <c r="AC25" i="35"/>
  <c r="AE30" i="35" s="1"/>
  <c r="H25" i="35"/>
  <c r="D25" i="35"/>
  <c r="AQ24" i="35"/>
  <c r="H24" i="35"/>
  <c r="D24" i="35"/>
  <c r="AQ23" i="35"/>
  <c r="H23" i="35"/>
  <c r="D23" i="35"/>
  <c r="K23" i="35" s="1"/>
  <c r="AQ22" i="35"/>
  <c r="H22" i="35"/>
  <c r="D22" i="35"/>
  <c r="AQ21" i="35"/>
  <c r="H21" i="35"/>
  <c r="D21" i="35"/>
  <c r="AQ20" i="35"/>
  <c r="AC20" i="35"/>
  <c r="AE20" i="35" s="1"/>
  <c r="AF20" i="35" s="1"/>
  <c r="H20" i="35"/>
  <c r="D20" i="35"/>
  <c r="K20" i="35" s="1"/>
  <c r="AQ19" i="35"/>
  <c r="AI19" i="35"/>
  <c r="AI20" i="35" s="1"/>
  <c r="AC19" i="35"/>
  <c r="AE19" i="35" s="1"/>
  <c r="AF19" i="35" s="1"/>
  <c r="H19" i="35"/>
  <c r="D19" i="35"/>
  <c r="K19" i="35" s="1"/>
  <c r="AQ18" i="35"/>
  <c r="AC18" i="35"/>
  <c r="AE18" i="35" s="1"/>
  <c r="AF18" i="35" s="1"/>
  <c r="H18" i="35"/>
  <c r="D18" i="35"/>
  <c r="AQ17" i="35"/>
  <c r="AC17" i="35"/>
  <c r="AE17" i="35" s="1"/>
  <c r="AF17" i="35" s="1"/>
  <c r="H17" i="35"/>
  <c r="D17" i="35"/>
  <c r="K17" i="35" s="1"/>
  <c r="AQ16" i="35"/>
  <c r="AC16" i="35"/>
  <c r="AE16" i="35" s="1"/>
  <c r="AF16" i="35" s="1"/>
  <c r="H16" i="35"/>
  <c r="D16" i="35"/>
  <c r="AQ15" i="35"/>
  <c r="AC15" i="35"/>
  <c r="AE15" i="35" s="1"/>
  <c r="AF15" i="35" s="1"/>
  <c r="H15" i="35"/>
  <c r="D15" i="35"/>
  <c r="AQ14" i="35"/>
  <c r="AC14" i="35"/>
  <c r="AE14" i="35" s="1"/>
  <c r="AF14" i="35" s="1"/>
  <c r="H14" i="35"/>
  <c r="D14" i="35"/>
  <c r="AQ13" i="35"/>
  <c r="AC13" i="35"/>
  <c r="AE13" i="35" s="1"/>
  <c r="AF13" i="35" s="1"/>
  <c r="H13" i="35"/>
  <c r="D13" i="35"/>
  <c r="K13" i="35" s="1"/>
  <c r="AQ12" i="35"/>
  <c r="AE12" i="35"/>
  <c r="AF12" i="35" s="1"/>
  <c r="AC12" i="35"/>
  <c r="H12" i="35"/>
  <c r="D12" i="35"/>
  <c r="AQ11" i="35"/>
  <c r="AC11" i="35"/>
  <c r="AE11" i="35" s="1"/>
  <c r="AF11" i="35" s="1"/>
  <c r="H11" i="35"/>
  <c r="D11" i="35"/>
  <c r="K11" i="35" s="1"/>
  <c r="AQ10" i="35"/>
  <c r="AC10" i="35"/>
  <c r="AE10" i="35" s="1"/>
  <c r="AF10" i="35" s="1"/>
  <c r="H10" i="35"/>
  <c r="D10" i="35"/>
  <c r="AQ9" i="35"/>
  <c r="AC9" i="35"/>
  <c r="AE9" i="35" s="1"/>
  <c r="AF9" i="35" s="1"/>
  <c r="H9" i="35"/>
  <c r="D9" i="35"/>
  <c r="K9" i="35" s="1"/>
  <c r="AQ8" i="35"/>
  <c r="AC8" i="35"/>
  <c r="AE8" i="35" s="1"/>
  <c r="AF8" i="35" s="1"/>
  <c r="H8" i="35"/>
  <c r="D8" i="35"/>
  <c r="AQ7" i="35"/>
  <c r="AC7" i="35"/>
  <c r="AE7" i="35" s="1"/>
  <c r="AF7" i="35" s="1"/>
  <c r="H7" i="35"/>
  <c r="D7" i="35"/>
  <c r="AQ6" i="35"/>
  <c r="AE6" i="35"/>
  <c r="AF6" i="35" s="1"/>
  <c r="AC6" i="35"/>
  <c r="H6" i="35"/>
  <c r="I6" i="35" s="1"/>
  <c r="D6" i="35"/>
  <c r="E6" i="35" s="1"/>
  <c r="AQ5" i="35"/>
  <c r="AC5" i="35"/>
  <c r="AE5" i="35" s="1"/>
  <c r="AF5" i="35" s="1"/>
  <c r="K8" i="35" l="1"/>
  <c r="K15" i="35"/>
  <c r="K27" i="35"/>
  <c r="K7" i="35"/>
  <c r="H37" i="35"/>
  <c r="E7" i="35"/>
  <c r="K24" i="35"/>
  <c r="K26" i="35"/>
  <c r="I7" i="35"/>
  <c r="I8" i="35" s="1"/>
  <c r="I9" i="35" s="1"/>
  <c r="I10" i="35" s="1"/>
  <c r="I11" i="35" s="1"/>
  <c r="I12" i="35" s="1"/>
  <c r="I13" i="35" s="1"/>
  <c r="I14" i="35" s="1"/>
  <c r="I15" i="35" s="1"/>
  <c r="I16" i="35" s="1"/>
  <c r="I17" i="35" s="1"/>
  <c r="I18" i="35" s="1"/>
  <c r="I19" i="35" s="1"/>
  <c r="I20" i="35" s="1"/>
  <c r="I21" i="35" s="1"/>
  <c r="I22" i="35" s="1"/>
  <c r="I23" i="35" s="1"/>
  <c r="I24" i="35" s="1"/>
  <c r="I25" i="35" s="1"/>
  <c r="I26" i="35" s="1"/>
  <c r="I27" i="35" s="1"/>
  <c r="I28" i="35" s="1"/>
  <c r="I29" i="35" s="1"/>
  <c r="I30" i="35" s="1"/>
  <c r="I31" i="35" s="1"/>
  <c r="I32" i="35" s="1"/>
  <c r="I33" i="35" s="1"/>
  <c r="I34" i="35" s="1"/>
  <c r="I35" i="35" s="1"/>
  <c r="I39" i="35" s="1"/>
  <c r="K6" i="35"/>
  <c r="K10" i="35"/>
  <c r="K14" i="35"/>
  <c r="K16" i="35"/>
  <c r="K18" i="35"/>
  <c r="K25" i="35"/>
  <c r="K22" i="35"/>
  <c r="D37" i="35"/>
  <c r="K12" i="35"/>
  <c r="K21" i="35"/>
  <c r="K29" i="35"/>
  <c r="K30" i="35"/>
  <c r="K31" i="35"/>
  <c r="E8" i="35"/>
  <c r="E9" i="35" s="1"/>
  <c r="E10" i="35" s="1"/>
  <c r="E11" i="35" s="1"/>
  <c r="E12" i="35" s="1"/>
  <c r="E13" i="35" s="1"/>
  <c r="E14" i="35" s="1"/>
  <c r="E15" i="35" s="1"/>
  <c r="E16" i="35" s="1"/>
  <c r="E17" i="35" s="1"/>
  <c r="E18" i="35" s="1"/>
  <c r="E19" i="35" s="1"/>
  <c r="E20" i="35" s="1"/>
  <c r="E21" i="35" s="1"/>
  <c r="E22" i="35" s="1"/>
  <c r="E23" i="35" s="1"/>
  <c r="E24" i="35" s="1"/>
  <c r="E25" i="35" s="1"/>
  <c r="E26" i="35" s="1"/>
  <c r="E27" i="35" s="1"/>
  <c r="E28" i="35" s="1"/>
  <c r="E29" i="35" s="1"/>
  <c r="E30" i="35" s="1"/>
  <c r="E31" i="35" s="1"/>
  <c r="E32" i="35" s="1"/>
  <c r="E33" i="35" s="1"/>
  <c r="E34" i="35" s="1"/>
  <c r="E35" i="35" s="1"/>
  <c r="J39" i="35" s="1"/>
  <c r="K39" i="35" l="1"/>
  <c r="L39" i="35" s="1"/>
  <c r="M39" i="35" s="1"/>
  <c r="K37" i="35"/>
  <c r="AA4" i="35" s="1"/>
  <c r="AC4" i="35" s="1"/>
  <c r="AE4" i="35" s="1"/>
  <c r="L6" i="35"/>
  <c r="L7" i="35" s="1"/>
  <c r="L8" i="35" s="1"/>
  <c r="L9" i="35" s="1"/>
  <c r="L10" i="35" s="1"/>
  <c r="L11" i="35" s="1"/>
  <c r="L12" i="35" s="1"/>
  <c r="L13" i="35" s="1"/>
  <c r="L14" i="35" s="1"/>
  <c r="L15" i="35" s="1"/>
  <c r="L16" i="35" s="1"/>
  <c r="L17" i="35" s="1"/>
  <c r="L18" i="35" s="1"/>
  <c r="L19" i="35" s="1"/>
  <c r="L20" i="35" s="1"/>
  <c r="L21" i="35" s="1"/>
  <c r="L22" i="35" s="1"/>
  <c r="L23" i="35" s="1"/>
  <c r="L24" i="35" s="1"/>
  <c r="L25" i="35" s="1"/>
  <c r="L26" i="35" s="1"/>
  <c r="L27" i="35" s="1"/>
  <c r="L28" i="35" s="1"/>
  <c r="L29" i="35" s="1"/>
  <c r="L30" i="35" s="1"/>
  <c r="L31" i="35" s="1"/>
  <c r="L32" i="35" s="1"/>
  <c r="L33" i="35" s="1"/>
  <c r="L34" i="35" s="1"/>
  <c r="L35" i="35" s="1"/>
  <c r="AE29" i="35" l="1"/>
  <c r="AE31" i="35" s="1"/>
  <c r="AC31" i="35" s="1"/>
  <c r="AF4" i="35"/>
  <c r="D39" i="34" l="1"/>
  <c r="F39" i="34" s="1"/>
  <c r="AP37" i="34"/>
  <c r="AO37" i="34"/>
  <c r="AQ37" i="34" s="1"/>
  <c r="AP36" i="34"/>
  <c r="AO36" i="34"/>
  <c r="H36" i="34"/>
  <c r="D36" i="34"/>
  <c r="K36" i="34" s="1"/>
  <c r="H35" i="34"/>
  <c r="D35" i="34"/>
  <c r="K35" i="34" s="1"/>
  <c r="AQ34" i="34"/>
  <c r="H34" i="34"/>
  <c r="D34" i="34"/>
  <c r="AQ33" i="34"/>
  <c r="H33" i="34"/>
  <c r="D33" i="34"/>
  <c r="K33" i="34" s="1"/>
  <c r="AQ32" i="34"/>
  <c r="H32" i="34"/>
  <c r="D32" i="34"/>
  <c r="AQ31" i="34"/>
  <c r="H31" i="34"/>
  <c r="D31" i="34"/>
  <c r="K31" i="34" s="1"/>
  <c r="AQ30" i="34"/>
  <c r="H30" i="34"/>
  <c r="D30" i="34"/>
  <c r="AQ29" i="34"/>
  <c r="H29" i="34"/>
  <c r="D29" i="34"/>
  <c r="K29" i="34" s="1"/>
  <c r="AQ28" i="34"/>
  <c r="H28" i="34"/>
  <c r="D28" i="34"/>
  <c r="K28" i="34" s="1"/>
  <c r="AQ27" i="34"/>
  <c r="H27" i="34"/>
  <c r="D27" i="34"/>
  <c r="K27" i="34" s="1"/>
  <c r="AQ26" i="34"/>
  <c r="H26" i="34"/>
  <c r="D26" i="34"/>
  <c r="AQ25" i="34"/>
  <c r="AH25" i="34"/>
  <c r="AH26" i="34" s="1"/>
  <c r="AI27" i="34" s="1"/>
  <c r="AC25" i="34"/>
  <c r="AE30" i="34" s="1"/>
  <c r="H25" i="34"/>
  <c r="D25" i="34"/>
  <c r="K25" i="34" s="1"/>
  <c r="AQ24" i="34"/>
  <c r="H24" i="34"/>
  <c r="D24" i="34"/>
  <c r="AQ23" i="34"/>
  <c r="H23" i="34"/>
  <c r="D23" i="34"/>
  <c r="K23" i="34" s="1"/>
  <c r="AQ22" i="34"/>
  <c r="H22" i="34"/>
  <c r="D22" i="34"/>
  <c r="AQ21" i="34"/>
  <c r="H21" i="34"/>
  <c r="D21" i="34"/>
  <c r="K21" i="34" s="1"/>
  <c r="AQ20" i="34"/>
  <c r="AC20" i="34"/>
  <c r="AE20" i="34" s="1"/>
  <c r="AF20" i="34" s="1"/>
  <c r="H20" i="34"/>
  <c r="D20" i="34"/>
  <c r="K20" i="34" s="1"/>
  <c r="AQ19" i="34"/>
  <c r="AI19" i="34"/>
  <c r="AI20" i="34" s="1"/>
  <c r="AC19" i="34"/>
  <c r="AE19" i="34" s="1"/>
  <c r="AF19" i="34" s="1"/>
  <c r="H19" i="34"/>
  <c r="D19" i="34"/>
  <c r="K19" i="34" s="1"/>
  <c r="AQ18" i="34"/>
  <c r="AC18" i="34"/>
  <c r="AE18" i="34" s="1"/>
  <c r="AF18" i="34" s="1"/>
  <c r="H18" i="34"/>
  <c r="D18" i="34"/>
  <c r="K18" i="34" s="1"/>
  <c r="AQ17" i="34"/>
  <c r="AC17" i="34"/>
  <c r="AE17" i="34" s="1"/>
  <c r="AF17" i="34" s="1"/>
  <c r="H17" i="34"/>
  <c r="D17" i="34"/>
  <c r="K17" i="34" s="1"/>
  <c r="AQ16" i="34"/>
  <c r="AC16" i="34"/>
  <c r="AE16" i="34" s="1"/>
  <c r="AF16" i="34" s="1"/>
  <c r="H16" i="34"/>
  <c r="D16" i="34"/>
  <c r="AQ15" i="34"/>
  <c r="AC15" i="34"/>
  <c r="AE15" i="34" s="1"/>
  <c r="AF15" i="34" s="1"/>
  <c r="H15" i="34"/>
  <c r="D15" i="34"/>
  <c r="AQ14" i="34"/>
  <c r="AC14" i="34"/>
  <c r="AE14" i="34" s="1"/>
  <c r="AF14" i="34" s="1"/>
  <c r="H14" i="34"/>
  <c r="D14" i="34"/>
  <c r="K14" i="34" s="1"/>
  <c r="AQ13" i="34"/>
  <c r="AC13" i="34"/>
  <c r="AE13" i="34" s="1"/>
  <c r="AF13" i="34" s="1"/>
  <c r="H13" i="34"/>
  <c r="D13" i="34"/>
  <c r="K13" i="34" s="1"/>
  <c r="AQ12" i="34"/>
  <c r="AE12" i="34"/>
  <c r="AF12" i="34" s="1"/>
  <c r="AC12" i="34"/>
  <c r="H12" i="34"/>
  <c r="D12" i="34"/>
  <c r="K12" i="34" s="1"/>
  <c r="AQ11" i="34"/>
  <c r="AC11" i="34"/>
  <c r="AE11" i="34" s="1"/>
  <c r="AF11" i="34" s="1"/>
  <c r="H11" i="34"/>
  <c r="D11" i="34"/>
  <c r="K11" i="34" s="1"/>
  <c r="AQ10" i="34"/>
  <c r="AC10" i="34"/>
  <c r="AE10" i="34" s="1"/>
  <c r="AF10" i="34" s="1"/>
  <c r="H10" i="34"/>
  <c r="D10" i="34"/>
  <c r="K10" i="34" s="1"/>
  <c r="AQ9" i="34"/>
  <c r="AC9" i="34"/>
  <c r="AE9" i="34" s="1"/>
  <c r="AF9" i="34" s="1"/>
  <c r="H9" i="34"/>
  <c r="D9" i="34"/>
  <c r="K9" i="34" s="1"/>
  <c r="AQ8" i="34"/>
  <c r="AC8" i="34"/>
  <c r="AE8" i="34" s="1"/>
  <c r="AF8" i="34" s="1"/>
  <c r="H8" i="34"/>
  <c r="D8" i="34"/>
  <c r="AQ7" i="34"/>
  <c r="AC7" i="34"/>
  <c r="AE7" i="34" s="1"/>
  <c r="AF7" i="34" s="1"/>
  <c r="H7" i="34"/>
  <c r="D7" i="34"/>
  <c r="AQ6" i="34"/>
  <c r="AC6" i="34"/>
  <c r="AE6" i="34" s="1"/>
  <c r="AF6" i="34" s="1"/>
  <c r="H6" i="34"/>
  <c r="D6" i="34"/>
  <c r="AQ5" i="34"/>
  <c r="AC5" i="34"/>
  <c r="AE5" i="34" s="1"/>
  <c r="AF5" i="34" s="1"/>
  <c r="K7" i="34" l="1"/>
  <c r="K16" i="34"/>
  <c r="K24" i="34"/>
  <c r="K26" i="34"/>
  <c r="AQ36" i="34"/>
  <c r="I7" i="34"/>
  <c r="I8" i="34" s="1"/>
  <c r="K32" i="34"/>
  <c r="D37" i="34"/>
  <c r="H37" i="34"/>
  <c r="I6" i="34"/>
  <c r="K8" i="34"/>
  <c r="K15" i="34"/>
  <c r="K30" i="34"/>
  <c r="I9" i="34"/>
  <c r="I10" i="34" s="1"/>
  <c r="I11" i="34" s="1"/>
  <c r="I12" i="34" s="1"/>
  <c r="I13" i="34" s="1"/>
  <c r="I14" i="34" s="1"/>
  <c r="I15" i="34" s="1"/>
  <c r="I16" i="34" s="1"/>
  <c r="I17" i="34" s="1"/>
  <c r="I18" i="34" s="1"/>
  <c r="I19" i="34" s="1"/>
  <c r="I20" i="34" s="1"/>
  <c r="I21" i="34" s="1"/>
  <c r="I22" i="34" s="1"/>
  <c r="I23" i="34" s="1"/>
  <c r="I24" i="34" s="1"/>
  <c r="I25" i="34" s="1"/>
  <c r="I26" i="34" s="1"/>
  <c r="I27" i="34" s="1"/>
  <c r="I28" i="34" s="1"/>
  <c r="I29" i="34" s="1"/>
  <c r="I30" i="34" s="1"/>
  <c r="I31" i="34" s="1"/>
  <c r="I32" i="34" s="1"/>
  <c r="I33" i="34" s="1"/>
  <c r="I34" i="34" s="1"/>
  <c r="I35" i="34" s="1"/>
  <c r="I36" i="34" s="1"/>
  <c r="I39" i="34" s="1"/>
  <c r="K39" i="34" s="1"/>
  <c r="L39" i="34" s="1"/>
  <c r="M39" i="34" s="1"/>
  <c r="K22" i="34"/>
  <c r="K6" i="34"/>
  <c r="E6" i="34"/>
  <c r="E7" i="34" s="1"/>
  <c r="E8" i="34" s="1"/>
  <c r="E9" i="34" s="1"/>
  <c r="E10" i="34" s="1"/>
  <c r="E11" i="34" s="1"/>
  <c r="E12" i="34" s="1"/>
  <c r="E13" i="34" s="1"/>
  <c r="E14" i="34" s="1"/>
  <c r="E15" i="34" s="1"/>
  <c r="E16" i="34" s="1"/>
  <c r="E17" i="34" s="1"/>
  <c r="E18" i="34" s="1"/>
  <c r="E19" i="34" s="1"/>
  <c r="E20" i="34" s="1"/>
  <c r="E21" i="34" s="1"/>
  <c r="E22" i="34" s="1"/>
  <c r="E23" i="34" s="1"/>
  <c r="E24" i="34" s="1"/>
  <c r="E25" i="34" s="1"/>
  <c r="E26" i="34" s="1"/>
  <c r="E27" i="34" s="1"/>
  <c r="E28" i="34" s="1"/>
  <c r="E29" i="34" s="1"/>
  <c r="E30" i="34" s="1"/>
  <c r="E31" i="34" s="1"/>
  <c r="E32" i="34" s="1"/>
  <c r="E33" i="34" s="1"/>
  <c r="E34" i="34" s="1"/>
  <c r="E35" i="34" s="1"/>
  <c r="E36" i="34" s="1"/>
  <c r="J39" i="34" s="1"/>
  <c r="K34" i="34"/>
  <c r="K37" i="34" l="1"/>
  <c r="AA4" i="34"/>
  <c r="AC4" i="34" s="1"/>
  <c r="AE4" i="34" s="1"/>
  <c r="L6" i="34"/>
  <c r="L7" i="34" s="1"/>
  <c r="L8" i="34" s="1"/>
  <c r="L9" i="34" s="1"/>
  <c r="L10" i="34" s="1"/>
  <c r="L11" i="34" s="1"/>
  <c r="L12" i="34" s="1"/>
  <c r="L13" i="34" s="1"/>
  <c r="L14" i="34" s="1"/>
  <c r="L15" i="34" s="1"/>
  <c r="L16" i="34" s="1"/>
  <c r="L17" i="34" s="1"/>
  <c r="L18" i="34" s="1"/>
  <c r="L19" i="34" s="1"/>
  <c r="L20" i="34" s="1"/>
  <c r="L21" i="34" s="1"/>
  <c r="L22" i="34" s="1"/>
  <c r="L23" i="34" s="1"/>
  <c r="L24" i="34" s="1"/>
  <c r="L25" i="34" s="1"/>
  <c r="L26" i="34" s="1"/>
  <c r="L27" i="34" s="1"/>
  <c r="L28" i="34" s="1"/>
  <c r="L29" i="34" s="1"/>
  <c r="L30" i="34" s="1"/>
  <c r="L31" i="34" s="1"/>
  <c r="L32" i="34" s="1"/>
  <c r="L33" i="34" s="1"/>
  <c r="L34" i="34" s="1"/>
  <c r="L35" i="34" s="1"/>
  <c r="L36" i="34" s="1"/>
  <c r="AF4" i="34" l="1"/>
  <c r="AE29" i="34"/>
  <c r="AE31" i="34" s="1"/>
  <c r="AC31" i="34" s="1"/>
  <c r="L49" i="33" l="1"/>
  <c r="H49" i="33"/>
  <c r="E49" i="33"/>
  <c r="M48" i="33"/>
  <c r="I48" i="33"/>
  <c r="F48" i="33"/>
  <c r="L45" i="33"/>
  <c r="M45" i="33" s="1"/>
  <c r="H45" i="33"/>
  <c r="I45" i="33" s="1"/>
  <c r="E45" i="33"/>
  <c r="F45" i="33" s="1"/>
  <c r="M44" i="33"/>
  <c r="I44" i="33"/>
  <c r="F44" i="33"/>
  <c r="D39" i="33"/>
  <c r="F39" i="33" s="1"/>
  <c r="AQ37" i="33"/>
  <c r="AP37" i="33"/>
  <c r="AO37" i="33"/>
  <c r="M37" i="33"/>
  <c r="J37" i="33"/>
  <c r="F37" i="33"/>
  <c r="AP36" i="33"/>
  <c r="AO36" i="33"/>
  <c r="AQ36" i="33" s="1"/>
  <c r="H36" i="33"/>
  <c r="I36" i="33" s="1"/>
  <c r="D36" i="33"/>
  <c r="E36" i="33" s="1"/>
  <c r="H35" i="33"/>
  <c r="I35" i="33" s="1"/>
  <c r="D35" i="33"/>
  <c r="E35" i="33" s="1"/>
  <c r="AQ34" i="33"/>
  <c r="H34" i="33"/>
  <c r="I34" i="33" s="1"/>
  <c r="D34" i="33"/>
  <c r="K34" i="33" s="1"/>
  <c r="L34" i="33" s="1"/>
  <c r="AQ33" i="33"/>
  <c r="H33" i="33"/>
  <c r="D33" i="33"/>
  <c r="AQ32" i="33"/>
  <c r="H32" i="33"/>
  <c r="D32" i="33"/>
  <c r="K32" i="33" s="1"/>
  <c r="AQ31" i="33"/>
  <c r="H31" i="33"/>
  <c r="D31" i="33"/>
  <c r="AQ30" i="33"/>
  <c r="H30" i="33"/>
  <c r="D30" i="33"/>
  <c r="AQ29" i="33"/>
  <c r="H29" i="33"/>
  <c r="D29" i="33"/>
  <c r="AQ28" i="33"/>
  <c r="H28" i="33"/>
  <c r="D28" i="33"/>
  <c r="K28" i="33" s="1"/>
  <c r="AQ27" i="33"/>
  <c r="H27" i="33"/>
  <c r="D27" i="33"/>
  <c r="AQ26" i="33"/>
  <c r="H26" i="33"/>
  <c r="D26" i="33"/>
  <c r="K26" i="33" s="1"/>
  <c r="AQ25" i="33"/>
  <c r="AH25" i="33"/>
  <c r="AH26" i="33" s="1"/>
  <c r="AI27" i="33" s="1"/>
  <c r="AC25" i="33"/>
  <c r="AE30" i="33" s="1"/>
  <c r="H25" i="33"/>
  <c r="D25" i="33"/>
  <c r="AQ24" i="33"/>
  <c r="H24" i="33"/>
  <c r="D24" i="33"/>
  <c r="K24" i="33" s="1"/>
  <c r="AQ23" i="33"/>
  <c r="H23" i="33"/>
  <c r="D23" i="33"/>
  <c r="AQ22" i="33"/>
  <c r="H22" i="33"/>
  <c r="D22" i="33"/>
  <c r="K22" i="33" s="1"/>
  <c r="AQ21" i="33"/>
  <c r="H21" i="33"/>
  <c r="D21" i="33"/>
  <c r="AQ20" i="33"/>
  <c r="AI20" i="33"/>
  <c r="AE20" i="33"/>
  <c r="AF20" i="33" s="1"/>
  <c r="AC20" i="33"/>
  <c r="H20" i="33"/>
  <c r="D20" i="33"/>
  <c r="K20" i="33" s="1"/>
  <c r="AQ19" i="33"/>
  <c r="AI19" i="33"/>
  <c r="AC19" i="33"/>
  <c r="AE19" i="33" s="1"/>
  <c r="AF19" i="33" s="1"/>
  <c r="H19" i="33"/>
  <c r="D19" i="33"/>
  <c r="AQ18" i="33"/>
  <c r="AC18" i="33"/>
  <c r="AE18" i="33" s="1"/>
  <c r="AF18" i="33" s="1"/>
  <c r="H18" i="33"/>
  <c r="D18" i="33"/>
  <c r="AQ17" i="33"/>
  <c r="AC17" i="33"/>
  <c r="AE17" i="33" s="1"/>
  <c r="AF17" i="33" s="1"/>
  <c r="H17" i="33"/>
  <c r="D17" i="33"/>
  <c r="AQ16" i="33"/>
  <c r="AC16" i="33"/>
  <c r="AE16" i="33" s="1"/>
  <c r="AF16" i="33" s="1"/>
  <c r="H16" i="33"/>
  <c r="D16" i="33"/>
  <c r="AQ15" i="33"/>
  <c r="AC15" i="33"/>
  <c r="AE15" i="33" s="1"/>
  <c r="AF15" i="33" s="1"/>
  <c r="H15" i="33"/>
  <c r="D15" i="33"/>
  <c r="AQ14" i="33"/>
  <c r="AC14" i="33"/>
  <c r="AE14" i="33" s="1"/>
  <c r="AF14" i="33" s="1"/>
  <c r="H14" i="33"/>
  <c r="D14" i="33"/>
  <c r="AQ13" i="33"/>
  <c r="AC13" i="33"/>
  <c r="AE13" i="33" s="1"/>
  <c r="AF13" i="33" s="1"/>
  <c r="H13" i="33"/>
  <c r="D13" i="33"/>
  <c r="AQ12" i="33"/>
  <c r="AC12" i="33"/>
  <c r="AE12" i="33" s="1"/>
  <c r="AF12" i="33" s="1"/>
  <c r="H12" i="33"/>
  <c r="D12" i="33"/>
  <c r="AQ11" i="33"/>
  <c r="AC11" i="33"/>
  <c r="AE11" i="33" s="1"/>
  <c r="AF11" i="33" s="1"/>
  <c r="H11" i="33"/>
  <c r="D11" i="33"/>
  <c r="AQ10" i="33"/>
  <c r="AC10" i="33"/>
  <c r="AE10" i="33" s="1"/>
  <c r="AF10" i="33" s="1"/>
  <c r="H10" i="33"/>
  <c r="D10" i="33"/>
  <c r="AQ9" i="33"/>
  <c r="AC9" i="33"/>
  <c r="AE9" i="33" s="1"/>
  <c r="AF9" i="33" s="1"/>
  <c r="H9" i="33"/>
  <c r="D9" i="33"/>
  <c r="AQ8" i="33"/>
  <c r="AC8" i="33"/>
  <c r="AE8" i="33" s="1"/>
  <c r="AF8" i="33" s="1"/>
  <c r="H8" i="33"/>
  <c r="D8" i="33"/>
  <c r="AQ7" i="33"/>
  <c r="AC7" i="33"/>
  <c r="AE7" i="33" s="1"/>
  <c r="AF7" i="33" s="1"/>
  <c r="H7" i="33"/>
  <c r="D7" i="33"/>
  <c r="AQ6" i="33"/>
  <c r="AC6" i="33"/>
  <c r="AE6" i="33" s="1"/>
  <c r="AF6" i="33" s="1"/>
  <c r="H6" i="33"/>
  <c r="D6" i="33"/>
  <c r="D37" i="33" s="1"/>
  <c r="AQ5" i="33"/>
  <c r="AC5" i="33"/>
  <c r="AE5" i="33" s="1"/>
  <c r="AF5" i="33" s="1"/>
  <c r="AC4" i="33"/>
  <c r="AE4" i="33" s="1"/>
  <c r="AF4" i="33" s="1"/>
  <c r="K27" i="33" l="1"/>
  <c r="H37" i="33"/>
  <c r="E34" i="33"/>
  <c r="K12" i="33"/>
  <c r="K14" i="33"/>
  <c r="K16" i="33"/>
  <c r="K18" i="33"/>
  <c r="K21" i="33"/>
  <c r="K25" i="33"/>
  <c r="K29" i="33"/>
  <c r="K30" i="33"/>
  <c r="K31" i="33"/>
  <c r="K33" i="33"/>
  <c r="K36" i="33"/>
  <c r="L36" i="33" s="1"/>
  <c r="K9" i="33"/>
  <c r="K6" i="33"/>
  <c r="K8" i="33"/>
  <c r="K10" i="33"/>
  <c r="E6" i="33"/>
  <c r="E7" i="33" s="1"/>
  <c r="E8" i="33" s="1"/>
  <c r="E9" i="33" s="1"/>
  <c r="E10" i="33" s="1"/>
  <c r="E11" i="33" s="1"/>
  <c r="E12" i="33" s="1"/>
  <c r="E13" i="33" s="1"/>
  <c r="E14" i="33" s="1"/>
  <c r="E15" i="33" s="1"/>
  <c r="E16" i="33" s="1"/>
  <c r="E17" i="33" s="1"/>
  <c r="E18" i="33" s="1"/>
  <c r="E19" i="33" s="1"/>
  <c r="E20" i="33" s="1"/>
  <c r="E21" i="33" s="1"/>
  <c r="E22" i="33" s="1"/>
  <c r="E23" i="33" s="1"/>
  <c r="E24" i="33" s="1"/>
  <c r="E25" i="33" s="1"/>
  <c r="E26" i="33" s="1"/>
  <c r="E27" i="33" s="1"/>
  <c r="E28" i="33" s="1"/>
  <c r="E29" i="33" s="1"/>
  <c r="E30" i="33" s="1"/>
  <c r="E31" i="33" s="1"/>
  <c r="E32" i="33" s="1"/>
  <c r="E33" i="33" s="1"/>
  <c r="J39" i="33" s="1"/>
  <c r="K15" i="33"/>
  <c r="K17" i="33"/>
  <c r="K19" i="33"/>
  <c r="K23" i="33"/>
  <c r="AE29" i="33"/>
  <c r="AE31" i="33" s="1"/>
  <c r="AC31" i="33" s="1"/>
  <c r="K35" i="33"/>
  <c r="L35" i="33" s="1"/>
  <c r="K7" i="33"/>
  <c r="K11" i="33"/>
  <c r="K13" i="33"/>
  <c r="I6" i="33"/>
  <c r="I7" i="33" s="1"/>
  <c r="I8" i="33" s="1"/>
  <c r="I9" i="33" s="1"/>
  <c r="I10" i="33" s="1"/>
  <c r="I11" i="33" s="1"/>
  <c r="I12" i="33" s="1"/>
  <c r="I13" i="33" s="1"/>
  <c r="I14" i="33" s="1"/>
  <c r="I15" i="33" s="1"/>
  <c r="I16" i="33" s="1"/>
  <c r="I17" i="33" s="1"/>
  <c r="I18" i="33" s="1"/>
  <c r="I19" i="33" s="1"/>
  <c r="I20" i="33" s="1"/>
  <c r="I21" i="33" s="1"/>
  <c r="I22" i="33" s="1"/>
  <c r="I23" i="33" s="1"/>
  <c r="I24" i="33" s="1"/>
  <c r="I25" i="33" s="1"/>
  <c r="I26" i="33" s="1"/>
  <c r="I27" i="33" s="1"/>
  <c r="I28" i="33" s="1"/>
  <c r="I29" i="33" s="1"/>
  <c r="I30" i="33" s="1"/>
  <c r="I31" i="33" s="1"/>
  <c r="I32" i="33" s="1"/>
  <c r="I33" i="33" s="1"/>
  <c r="I39" i="33" s="1"/>
  <c r="AQ5" i="32"/>
  <c r="D6" i="32"/>
  <c r="E6" i="32" s="1"/>
  <c r="H6" i="32"/>
  <c r="I6" i="32"/>
  <c r="K6" i="32"/>
  <c r="L6" i="32" s="1"/>
  <c r="AQ6" i="32"/>
  <c r="D7" i="32"/>
  <c r="H7" i="32"/>
  <c r="I7" i="32" s="1"/>
  <c r="I8" i="32" s="1"/>
  <c r="AQ7" i="32"/>
  <c r="D8" i="32"/>
  <c r="H8" i="32"/>
  <c r="K8" i="32"/>
  <c r="AQ8" i="32"/>
  <c r="D9" i="32"/>
  <c r="D37" i="32" s="1"/>
  <c r="H9" i="32"/>
  <c r="AQ9" i="32"/>
  <c r="D10" i="32"/>
  <c r="K10" i="32" s="1"/>
  <c r="H10" i="32"/>
  <c r="AQ10" i="32"/>
  <c r="D11" i="32"/>
  <c r="H11" i="32"/>
  <c r="AQ11" i="32"/>
  <c r="D12" i="32"/>
  <c r="K12" i="32" s="1"/>
  <c r="H12" i="32"/>
  <c r="AQ12" i="32"/>
  <c r="D13" i="32"/>
  <c r="H13" i="32"/>
  <c r="AQ13" i="32"/>
  <c r="D14" i="32"/>
  <c r="H14" i="32"/>
  <c r="K14" i="32"/>
  <c r="AQ14" i="32"/>
  <c r="D15" i="32"/>
  <c r="H15" i="32"/>
  <c r="AQ15" i="32"/>
  <c r="D16" i="32"/>
  <c r="H16" i="32"/>
  <c r="K16" i="32"/>
  <c r="AQ16" i="32"/>
  <c r="D17" i="32"/>
  <c r="H17" i="32"/>
  <c r="AQ17" i="32"/>
  <c r="D18" i="32"/>
  <c r="K18" i="32" s="1"/>
  <c r="H18" i="32"/>
  <c r="AQ18" i="32"/>
  <c r="D19" i="32"/>
  <c r="H19" i="32"/>
  <c r="AI20" i="32"/>
  <c r="AQ19" i="32"/>
  <c r="D20" i="32"/>
  <c r="K20" i="32" s="1"/>
  <c r="H20" i="32"/>
  <c r="AQ20" i="32"/>
  <c r="D21" i="32"/>
  <c r="K21" i="32" s="1"/>
  <c r="H21" i="32"/>
  <c r="AQ21" i="32"/>
  <c r="D22" i="32"/>
  <c r="H22" i="32"/>
  <c r="K22" i="32" s="1"/>
  <c r="AQ22" i="32"/>
  <c r="D23" i="32"/>
  <c r="H23" i="32"/>
  <c r="AQ23" i="32"/>
  <c r="D24" i="32"/>
  <c r="H24" i="32"/>
  <c r="K24" i="32"/>
  <c r="AQ24" i="32"/>
  <c r="D25" i="32"/>
  <c r="H25" i="32"/>
  <c r="K25" i="32"/>
  <c r="AC25" i="32"/>
  <c r="AH25" i="32"/>
  <c r="AQ25" i="32"/>
  <c r="D26" i="32"/>
  <c r="K26" i="32" s="1"/>
  <c r="H26" i="32"/>
  <c r="AH26" i="32"/>
  <c r="AI27" i="32" s="1"/>
  <c r="AQ26" i="32"/>
  <c r="D27" i="32"/>
  <c r="H27" i="32"/>
  <c r="K27" i="32"/>
  <c r="AQ27" i="32"/>
  <c r="D28" i="32"/>
  <c r="H28" i="32"/>
  <c r="K28" i="32"/>
  <c r="AQ28" i="32"/>
  <c r="D29" i="32"/>
  <c r="H29" i="32"/>
  <c r="K29" i="32"/>
  <c r="AQ29" i="32"/>
  <c r="D30" i="32"/>
  <c r="H30" i="32"/>
  <c r="K30" i="32"/>
  <c r="AE30" i="32"/>
  <c r="AQ30" i="32"/>
  <c r="D31" i="32"/>
  <c r="H31" i="32"/>
  <c r="K31" i="32"/>
  <c r="AQ31" i="32"/>
  <c r="D32" i="32"/>
  <c r="K32" i="32" s="1"/>
  <c r="H32" i="32"/>
  <c r="AQ32" i="32"/>
  <c r="D33" i="32"/>
  <c r="H33" i="32"/>
  <c r="K33" i="32" s="1"/>
  <c r="AQ33" i="32"/>
  <c r="D34" i="32"/>
  <c r="H34" i="32"/>
  <c r="K34" i="32" s="1"/>
  <c r="AQ34" i="32"/>
  <c r="D35" i="32"/>
  <c r="H35" i="32"/>
  <c r="D36" i="32"/>
  <c r="K36" i="32" s="1"/>
  <c r="H36" i="32"/>
  <c r="AO36" i="32"/>
  <c r="AQ36" i="32" s="1"/>
  <c r="AP36" i="32"/>
  <c r="F37" i="32"/>
  <c r="J37" i="32"/>
  <c r="M37" i="32"/>
  <c r="AO37" i="32"/>
  <c r="AP37" i="32"/>
  <c r="AQ37" i="32" s="1"/>
  <c r="D39" i="32"/>
  <c r="F39" i="32" s="1"/>
  <c r="AB4" i="32" s="1"/>
  <c r="E7" i="32" l="1"/>
  <c r="E8" i="32" s="1"/>
  <c r="E9" i="32" s="1"/>
  <c r="E10" i="32" s="1"/>
  <c r="E11" i="32" s="1"/>
  <c r="E12" i="32" s="1"/>
  <c r="E13" i="32" s="1"/>
  <c r="E14" i="32" s="1"/>
  <c r="E15" i="32" s="1"/>
  <c r="E16" i="32" s="1"/>
  <c r="E17" i="32" s="1"/>
  <c r="E18" i="32" s="1"/>
  <c r="E19" i="32" s="1"/>
  <c r="E20" i="32" s="1"/>
  <c r="E21" i="32" s="1"/>
  <c r="E22" i="32" s="1"/>
  <c r="E23" i="32" s="1"/>
  <c r="E24" i="32" s="1"/>
  <c r="E25" i="32" s="1"/>
  <c r="E26" i="32" s="1"/>
  <c r="E27" i="32" s="1"/>
  <c r="E28" i="32" s="1"/>
  <c r="E29" i="32" s="1"/>
  <c r="E30" i="32" s="1"/>
  <c r="E31" i="32" s="1"/>
  <c r="E32" i="32" s="1"/>
  <c r="E33" i="32" s="1"/>
  <c r="E34" i="32" s="1"/>
  <c r="E35" i="32" s="1"/>
  <c r="E36" i="32" s="1"/>
  <c r="J39" i="32" s="1"/>
  <c r="K39" i="33"/>
  <c r="L39" i="33" s="1"/>
  <c r="M39" i="33" s="1"/>
  <c r="K37" i="33"/>
  <c r="L6" i="33"/>
  <c r="L7" i="33"/>
  <c r="L8" i="33" s="1"/>
  <c r="L9" i="33" s="1"/>
  <c r="L10" i="33" s="1"/>
  <c r="L11" i="33" s="1"/>
  <c r="L12" i="33" s="1"/>
  <c r="L13" i="33" s="1"/>
  <c r="L14" i="33" s="1"/>
  <c r="L15" i="33" s="1"/>
  <c r="L16" i="33" s="1"/>
  <c r="L17" i="33" s="1"/>
  <c r="L18" i="33" s="1"/>
  <c r="L19" i="33" s="1"/>
  <c r="L20" i="33" s="1"/>
  <c r="L21" i="33" s="1"/>
  <c r="L22" i="33" s="1"/>
  <c r="L23" i="33" s="1"/>
  <c r="L24" i="33" s="1"/>
  <c r="L25" i="33" s="1"/>
  <c r="L26" i="33" s="1"/>
  <c r="L27" i="33" s="1"/>
  <c r="L28" i="33" s="1"/>
  <c r="L29" i="33" s="1"/>
  <c r="L30" i="33" s="1"/>
  <c r="L31" i="33" s="1"/>
  <c r="L32" i="33" s="1"/>
  <c r="L33" i="33" s="1"/>
  <c r="I9" i="32"/>
  <c r="I10" i="32" s="1"/>
  <c r="I11" i="32" s="1"/>
  <c r="I12" i="32" s="1"/>
  <c r="I13" i="32" s="1"/>
  <c r="I14" i="32" s="1"/>
  <c r="I15" i="32" s="1"/>
  <c r="I16" i="32" s="1"/>
  <c r="I17" i="32" s="1"/>
  <c r="I18" i="32" s="1"/>
  <c r="I19" i="32" s="1"/>
  <c r="I20" i="32" s="1"/>
  <c r="I21" i="32" s="1"/>
  <c r="I22" i="32" s="1"/>
  <c r="I23" i="32" s="1"/>
  <c r="I24" i="32" s="1"/>
  <c r="I25" i="32" s="1"/>
  <c r="I26" i="32" s="1"/>
  <c r="I27" i="32" s="1"/>
  <c r="I28" i="32" s="1"/>
  <c r="I29" i="32" s="1"/>
  <c r="I30" i="32" s="1"/>
  <c r="I31" i="32" s="1"/>
  <c r="I32" i="32" s="1"/>
  <c r="I33" i="32" s="1"/>
  <c r="I34" i="32" s="1"/>
  <c r="I35" i="32" s="1"/>
  <c r="I36" i="32" s="1"/>
  <c r="I39" i="32" s="1"/>
  <c r="AC20" i="32"/>
  <c r="AE20" i="32" s="1"/>
  <c r="AF20" i="32" s="1"/>
  <c r="AC5" i="32"/>
  <c r="AE5" i="32" s="1"/>
  <c r="AF5" i="32" s="1"/>
  <c r="AC7" i="32"/>
  <c r="AE7" i="32" s="1"/>
  <c r="AF7" i="32" s="1"/>
  <c r="AC9" i="32"/>
  <c r="AE9" i="32" s="1"/>
  <c r="AF9" i="32" s="1"/>
  <c r="AC11" i="32"/>
  <c r="AE11" i="32" s="1"/>
  <c r="AF11" i="32" s="1"/>
  <c r="AC13" i="32"/>
  <c r="AE13" i="32" s="1"/>
  <c r="AF13" i="32" s="1"/>
  <c r="AC15" i="32"/>
  <c r="AE15" i="32" s="1"/>
  <c r="AF15" i="32" s="1"/>
  <c r="AC17" i="32"/>
  <c r="AE17" i="32" s="1"/>
  <c r="AF17" i="32" s="1"/>
  <c r="AC19" i="32"/>
  <c r="AE19" i="32" s="1"/>
  <c r="AF19" i="32" s="1"/>
  <c r="AC6" i="32"/>
  <c r="AE6" i="32" s="1"/>
  <c r="AF6" i="32" s="1"/>
  <c r="AC8" i="32"/>
  <c r="AE8" i="32" s="1"/>
  <c r="AF8" i="32" s="1"/>
  <c r="AC10" i="32"/>
  <c r="AE10" i="32" s="1"/>
  <c r="AF10" i="32" s="1"/>
  <c r="AC12" i="32"/>
  <c r="AE12" i="32" s="1"/>
  <c r="AF12" i="32" s="1"/>
  <c r="AC14" i="32"/>
  <c r="AE14" i="32" s="1"/>
  <c r="AF14" i="32" s="1"/>
  <c r="AC16" i="32"/>
  <c r="AE16" i="32" s="1"/>
  <c r="AF16" i="32" s="1"/>
  <c r="AC18" i="32"/>
  <c r="AE18" i="32" s="1"/>
  <c r="AF18" i="32" s="1"/>
  <c r="K35" i="32"/>
  <c r="K23" i="32"/>
  <c r="K19" i="32"/>
  <c r="K17" i="32"/>
  <c r="K15" i="32"/>
  <c r="K13" i="32"/>
  <c r="K11" i="32"/>
  <c r="K9" i="32"/>
  <c r="K7" i="32"/>
  <c r="H37" i="32"/>
  <c r="K39" i="32" l="1"/>
  <c r="L39" i="32" s="1"/>
  <c r="M39" i="32" s="1"/>
  <c r="L7" i="32"/>
  <c r="L8" i="32" s="1"/>
  <c r="L9" i="32" s="1"/>
  <c r="L10" i="32" s="1"/>
  <c r="L11" i="32" s="1"/>
  <c r="L12" i="32" s="1"/>
  <c r="L13" i="32" s="1"/>
  <c r="L14" i="32" s="1"/>
  <c r="L15" i="32" s="1"/>
  <c r="L16" i="32" s="1"/>
  <c r="L17" i="32" s="1"/>
  <c r="L18" i="32" s="1"/>
  <c r="L19" i="32" s="1"/>
  <c r="L20" i="32" s="1"/>
  <c r="L21" i="32" s="1"/>
  <c r="L22" i="32" s="1"/>
  <c r="L23" i="32" s="1"/>
  <c r="L24" i="32" s="1"/>
  <c r="L25" i="32" s="1"/>
  <c r="L26" i="32" s="1"/>
  <c r="L27" i="32" s="1"/>
  <c r="L28" i="32" s="1"/>
  <c r="L29" i="32" s="1"/>
  <c r="L30" i="32" s="1"/>
  <c r="L31" i="32" s="1"/>
  <c r="L32" i="32" s="1"/>
  <c r="L33" i="32" s="1"/>
  <c r="L34" i="32" s="1"/>
  <c r="L35" i="32" s="1"/>
  <c r="L36" i="32" s="1"/>
  <c r="K37" i="32"/>
  <c r="AA4" i="32" s="1"/>
  <c r="AC4" i="32" s="1"/>
  <c r="AE4" i="32" s="1"/>
  <c r="AG20" i="23"/>
  <c r="AH19" i="23"/>
  <c r="AH20" i="23" s="1"/>
  <c r="AG19" i="23"/>
  <c r="AG22" i="23" s="1"/>
  <c r="AI18" i="23"/>
  <c r="AI17" i="23"/>
  <c r="AI16" i="23"/>
  <c r="AI15" i="23"/>
  <c r="AI14" i="23"/>
  <c r="AI13" i="23"/>
  <c r="AI12" i="23"/>
  <c r="AI11" i="23"/>
  <c r="AI10" i="23"/>
  <c r="AI9" i="23"/>
  <c r="AI8" i="23"/>
  <c r="AI7" i="23"/>
  <c r="AF4" i="32" l="1"/>
  <c r="AE29" i="32"/>
  <c r="AE31" i="32" s="1"/>
  <c r="AC31" i="32" s="1"/>
  <c r="AH22" i="23"/>
  <c r="AI20" i="23"/>
  <c r="AI22" i="23" s="1"/>
  <c r="AC8" i="23" l="1"/>
  <c r="AC9" i="23"/>
  <c r="AC10" i="23"/>
  <c r="AC11" i="23"/>
  <c r="AC12" i="23"/>
  <c r="AC13" i="23"/>
  <c r="AC14" i="23"/>
  <c r="AC15" i="23"/>
  <c r="AC16" i="23"/>
  <c r="AC17" i="23"/>
  <c r="AC18" i="23"/>
  <c r="AC7" i="23"/>
  <c r="AA20" i="23"/>
  <c r="AA19" i="23"/>
  <c r="AB19" i="23"/>
  <c r="AB20" i="23" s="1"/>
  <c r="AA22" i="23" l="1"/>
  <c r="AC20" i="23"/>
  <c r="AC22" i="23" s="1"/>
  <c r="AB22" i="23"/>
  <c r="S11" i="24"/>
  <c r="S7" i="24"/>
  <c r="L8" i="16" l="1"/>
  <c r="L11" i="16" s="1"/>
  <c r="L16" i="23" l="1"/>
  <c r="L17" i="23"/>
  <c r="L18" i="23"/>
  <c r="C17" i="28" l="1"/>
  <c r="E17" i="28"/>
  <c r="F17" i="28"/>
  <c r="H17" i="28"/>
  <c r="I17" i="28"/>
  <c r="B17" i="28"/>
  <c r="P9" i="25" l="1"/>
  <c r="P10" i="25"/>
  <c r="P11" i="25"/>
  <c r="P12" i="25"/>
  <c r="P13" i="25"/>
  <c r="P14" i="25"/>
  <c r="P15" i="25"/>
  <c r="P16" i="25"/>
  <c r="P17" i="25"/>
  <c r="P18" i="25"/>
  <c r="P8" i="25"/>
  <c r="P7" i="25"/>
  <c r="U9" i="25"/>
  <c r="U10" i="25"/>
  <c r="U11" i="25"/>
  <c r="U12" i="25"/>
  <c r="U13" i="25"/>
  <c r="U14" i="25"/>
  <c r="U15" i="25"/>
  <c r="U16" i="25"/>
  <c r="U17" i="25"/>
  <c r="U18" i="25"/>
  <c r="U8" i="25"/>
  <c r="U7" i="25"/>
  <c r="S13" i="25"/>
  <c r="S14" i="25"/>
  <c r="R9" i="25"/>
  <c r="R10" i="25"/>
  <c r="R11" i="25"/>
  <c r="R12" i="25"/>
  <c r="R15" i="25"/>
  <c r="R16" i="25"/>
  <c r="R17" i="25"/>
  <c r="R18" i="25"/>
  <c r="R8" i="25"/>
  <c r="R7" i="25"/>
  <c r="Q8" i="25"/>
  <c r="Q9" i="25"/>
  <c r="Q10" i="25"/>
  <c r="Q11" i="25"/>
  <c r="Q12" i="25"/>
  <c r="Q13" i="25"/>
  <c r="Q14" i="25"/>
  <c r="Q15" i="25"/>
  <c r="Q16" i="25"/>
  <c r="Q17" i="25"/>
  <c r="Q18" i="25"/>
  <c r="Q7" i="25"/>
  <c r="N13" i="25"/>
  <c r="N14" i="25"/>
  <c r="M9" i="25"/>
  <c r="M10" i="25"/>
  <c r="M11" i="25"/>
  <c r="M12" i="25"/>
  <c r="M15" i="25"/>
  <c r="M16" i="25"/>
  <c r="M17" i="25"/>
  <c r="M18" i="25"/>
  <c r="M8" i="25"/>
  <c r="M7" i="25" l="1"/>
  <c r="L18" i="25"/>
  <c r="L9" i="25"/>
  <c r="L10" i="25"/>
  <c r="L11" i="25"/>
  <c r="L12" i="25"/>
  <c r="L13" i="25"/>
  <c r="L14" i="25"/>
  <c r="L15" i="25"/>
  <c r="L16" i="25"/>
  <c r="L17" i="25"/>
  <c r="L8" i="25"/>
  <c r="L7" i="25"/>
  <c r="R14" i="25" l="1"/>
  <c r="M14" i="25"/>
  <c r="M13" i="25"/>
  <c r="R13" i="25"/>
  <c r="S11" i="25" l="1"/>
  <c r="N11" i="25"/>
  <c r="S12" i="25"/>
  <c r="N12" i="25"/>
  <c r="S17" i="25"/>
  <c r="N17" i="25"/>
  <c r="S7" i="25"/>
  <c r="N7" i="25"/>
  <c r="N16" i="25"/>
  <c r="S16" i="25"/>
  <c r="S10" i="25"/>
  <c r="N10" i="25"/>
  <c r="S8" i="25"/>
  <c r="N8" i="25"/>
  <c r="S15" i="25"/>
  <c r="N15" i="25"/>
  <c r="S9" i="25"/>
  <c r="N9" i="25"/>
  <c r="N18" i="25"/>
  <c r="S18" i="25"/>
  <c r="I19" i="25"/>
  <c r="H19" i="25"/>
  <c r="G19" i="25"/>
  <c r="D19" i="25"/>
  <c r="D21" i="25" s="1"/>
  <c r="C19" i="25"/>
  <c r="C21" i="25" s="1"/>
  <c r="B19" i="25"/>
  <c r="B21" i="25" s="1"/>
  <c r="O11" i="25" l="1"/>
  <c r="T11" i="25"/>
  <c r="T8" i="25"/>
  <c r="O8" i="25"/>
  <c r="O7" i="25"/>
  <c r="T7" i="25"/>
  <c r="O15" i="25"/>
  <c r="T15" i="25"/>
  <c r="T12" i="25"/>
  <c r="O12" i="25"/>
  <c r="T16" i="25"/>
  <c r="O16" i="25"/>
  <c r="T13" i="25"/>
  <c r="O13" i="25"/>
  <c r="O9" i="25"/>
  <c r="T9" i="25"/>
  <c r="O17" i="25"/>
  <c r="T17" i="25"/>
  <c r="O10" i="25"/>
  <c r="T10" i="25"/>
  <c r="O14" i="25"/>
  <c r="T14" i="25"/>
  <c r="P19" i="25"/>
  <c r="U19" i="25"/>
  <c r="H21" i="25"/>
  <c r="R19" i="25"/>
  <c r="R21" i="25" s="1"/>
  <c r="M19" i="25"/>
  <c r="Q19" i="25"/>
  <c r="Q21" i="25" s="1"/>
  <c r="L19" i="25"/>
  <c r="G21" i="25"/>
  <c r="S19" i="25"/>
  <c r="S21" i="25" s="1"/>
  <c r="N19" i="25"/>
  <c r="I21" i="25"/>
  <c r="T18" i="25"/>
  <c r="O18" i="25"/>
  <c r="M24" i="24"/>
  <c r="O24" i="24" s="1"/>
  <c r="M25" i="24"/>
  <c r="O25" i="24" s="1"/>
  <c r="M26" i="24"/>
  <c r="O26" i="24" s="1"/>
  <c r="M27" i="24"/>
  <c r="O27" i="24" s="1"/>
  <c r="M28" i="24"/>
  <c r="O28" i="24" s="1"/>
  <c r="M23" i="24"/>
  <c r="O23" i="24" s="1"/>
  <c r="L29" i="24"/>
  <c r="M29" i="24" s="1"/>
  <c r="T21" i="25" l="1"/>
  <c r="T19" i="25"/>
  <c r="O19" i="25"/>
  <c r="O29" i="24"/>
  <c r="X11" i="24" s="1"/>
  <c r="Q29" i="24"/>
  <c r="V11" i="24"/>
  <c r="Q6" i="24"/>
  <c r="S6" i="24" s="1"/>
  <c r="U6" i="24"/>
  <c r="V7" i="24"/>
  <c r="X7" i="24" s="1"/>
  <c r="O8" i="24"/>
  <c r="V6" i="24" l="1"/>
  <c r="X6" i="24" s="1"/>
  <c r="X8" i="24"/>
  <c r="V8" i="24"/>
  <c r="S8" i="24"/>
  <c r="G16" i="24"/>
  <c r="B16" i="24"/>
  <c r="C15" i="24" s="1"/>
  <c r="F15" i="24" s="1"/>
  <c r="H15" i="24" s="1"/>
  <c r="I15" i="24" s="1"/>
  <c r="X17" i="24" l="1"/>
  <c r="V26" i="24" s="1"/>
  <c r="C7" i="24"/>
  <c r="F7" i="24" s="1"/>
  <c r="H7" i="24" s="1"/>
  <c r="I7" i="24" s="1"/>
  <c r="C11" i="24"/>
  <c r="F11" i="24" s="1"/>
  <c r="H11" i="24" s="1"/>
  <c r="I11" i="24" s="1"/>
  <c r="C4" i="24"/>
  <c r="F4" i="24" s="1"/>
  <c r="H4" i="24" s="1"/>
  <c r="I4" i="24" s="1"/>
  <c r="C8" i="24"/>
  <c r="F8" i="24" s="1"/>
  <c r="H8" i="24" s="1"/>
  <c r="I8" i="24" s="1"/>
  <c r="C12" i="24"/>
  <c r="F12" i="24" s="1"/>
  <c r="H12" i="24" s="1"/>
  <c r="I12" i="24" s="1"/>
  <c r="C5" i="24"/>
  <c r="F5" i="24" s="1"/>
  <c r="H5" i="24" s="1"/>
  <c r="I5" i="24" s="1"/>
  <c r="C9" i="24"/>
  <c r="F9" i="24" s="1"/>
  <c r="H9" i="24" s="1"/>
  <c r="I9" i="24" s="1"/>
  <c r="C13" i="24"/>
  <c r="F13" i="24" s="1"/>
  <c r="H13" i="24" s="1"/>
  <c r="I13" i="24" s="1"/>
  <c r="C6" i="24"/>
  <c r="F6" i="24" s="1"/>
  <c r="H6" i="24" s="1"/>
  <c r="I6" i="24" s="1"/>
  <c r="C10" i="24"/>
  <c r="F10" i="24" s="1"/>
  <c r="H10" i="24" s="1"/>
  <c r="I10" i="24" s="1"/>
  <c r="C14" i="24"/>
  <c r="F14" i="24" s="1"/>
  <c r="H14" i="24" s="1"/>
  <c r="I14" i="24" s="1"/>
  <c r="C16" i="24"/>
  <c r="E16" i="24"/>
  <c r="D16" i="24" l="1"/>
  <c r="J20" i="23" l="1"/>
  <c r="S18" i="23" l="1"/>
  <c r="T18" i="23"/>
  <c r="V18" i="23"/>
  <c r="W18" i="23"/>
  <c r="K18" i="23"/>
  <c r="N18" i="23"/>
  <c r="O18" i="23"/>
  <c r="E18" i="23"/>
  <c r="M18" i="23" s="1"/>
  <c r="U18" i="23" l="1"/>
  <c r="S8" i="23"/>
  <c r="T8" i="23"/>
  <c r="V8" i="23"/>
  <c r="W8" i="23"/>
  <c r="S9" i="23"/>
  <c r="T9" i="23"/>
  <c r="V9" i="23"/>
  <c r="W9" i="23"/>
  <c r="S10" i="23"/>
  <c r="T10" i="23"/>
  <c r="V10" i="23"/>
  <c r="W10" i="23"/>
  <c r="S11" i="23"/>
  <c r="T11" i="23"/>
  <c r="V11" i="23"/>
  <c r="W11" i="23"/>
  <c r="S12" i="23"/>
  <c r="T12" i="23"/>
  <c r="V12" i="23"/>
  <c r="W12" i="23"/>
  <c r="S13" i="23"/>
  <c r="T13" i="23"/>
  <c r="V13" i="23"/>
  <c r="W13" i="23"/>
  <c r="S14" i="23"/>
  <c r="T14" i="23"/>
  <c r="V14" i="23"/>
  <c r="W14" i="23"/>
  <c r="S15" i="23"/>
  <c r="T15" i="23"/>
  <c r="V15" i="23"/>
  <c r="W15" i="23"/>
  <c r="S16" i="23"/>
  <c r="T16" i="23"/>
  <c r="V16" i="23"/>
  <c r="W16" i="23"/>
  <c r="S17" i="23"/>
  <c r="T17" i="23"/>
  <c r="V17" i="23"/>
  <c r="W17" i="23"/>
  <c r="T7" i="23"/>
  <c r="V7" i="23"/>
  <c r="W7" i="23"/>
  <c r="S7" i="23"/>
  <c r="R19" i="23"/>
  <c r="R22" i="23" s="1"/>
  <c r="J19" i="23"/>
  <c r="J22" i="23" s="1"/>
  <c r="K8" i="23"/>
  <c r="L8" i="23"/>
  <c r="N8" i="23"/>
  <c r="O8" i="23"/>
  <c r="K9" i="23"/>
  <c r="L9" i="23"/>
  <c r="N9" i="23"/>
  <c r="O9" i="23"/>
  <c r="K10" i="23"/>
  <c r="L10" i="23"/>
  <c r="N10" i="23"/>
  <c r="O10" i="23"/>
  <c r="K11" i="23"/>
  <c r="L11" i="23"/>
  <c r="N11" i="23"/>
  <c r="O11" i="23"/>
  <c r="K12" i="23"/>
  <c r="L12" i="23"/>
  <c r="N12" i="23"/>
  <c r="O12" i="23"/>
  <c r="K13" i="23"/>
  <c r="L13" i="23"/>
  <c r="N13" i="23"/>
  <c r="O13" i="23"/>
  <c r="K14" i="23"/>
  <c r="L14" i="23"/>
  <c r="N14" i="23"/>
  <c r="O14" i="23"/>
  <c r="K15" i="23"/>
  <c r="L15" i="23"/>
  <c r="N15" i="23"/>
  <c r="O15" i="23"/>
  <c r="K16" i="23"/>
  <c r="N16" i="23"/>
  <c r="O16" i="23"/>
  <c r="K17" i="23"/>
  <c r="N17" i="23"/>
  <c r="O17" i="23"/>
  <c r="L7" i="23"/>
  <c r="N7" i="23"/>
  <c r="O7" i="23"/>
  <c r="K7" i="23"/>
  <c r="L20" i="23" l="1"/>
  <c r="L22" i="23" s="1"/>
  <c r="N20" i="23"/>
  <c r="N22" i="23" s="1"/>
  <c r="O20" i="23"/>
  <c r="O22" i="23" s="1"/>
  <c r="K20" i="23"/>
  <c r="K22" i="23" s="1"/>
  <c r="R20" i="23"/>
  <c r="F19" i="23"/>
  <c r="G19" i="23"/>
  <c r="D19" i="23"/>
  <c r="C19" i="23"/>
  <c r="E7" i="23"/>
  <c r="E8" i="23"/>
  <c r="E9" i="23"/>
  <c r="E10" i="23"/>
  <c r="E11" i="23"/>
  <c r="E12" i="23"/>
  <c r="E13" i="23"/>
  <c r="E14" i="23"/>
  <c r="E15" i="23"/>
  <c r="E16" i="23"/>
  <c r="E17" i="23"/>
  <c r="M15" i="23" l="1"/>
  <c r="U15" i="23"/>
  <c r="M11" i="23"/>
  <c r="U11" i="23"/>
  <c r="M7" i="23"/>
  <c r="U7" i="23"/>
  <c r="V19" i="23"/>
  <c r="M14" i="23"/>
  <c r="U14" i="23"/>
  <c r="M10" i="23"/>
  <c r="U10" i="23"/>
  <c r="S19" i="23"/>
  <c r="C22" i="23"/>
  <c r="S22" i="23" s="1"/>
  <c r="M17" i="23"/>
  <c r="U17" i="23"/>
  <c r="M13" i="23"/>
  <c r="U13" i="23"/>
  <c r="M9" i="23"/>
  <c r="U9" i="23"/>
  <c r="T19" i="23"/>
  <c r="D22" i="23"/>
  <c r="T22" i="23" s="1"/>
  <c r="M16" i="23"/>
  <c r="U16" i="23"/>
  <c r="M12" i="23"/>
  <c r="U12" i="23"/>
  <c r="M8" i="23"/>
  <c r="U8" i="23"/>
  <c r="W19" i="23"/>
  <c r="G20" i="23"/>
  <c r="W20" i="23" s="1"/>
  <c r="F20" i="23"/>
  <c r="V20" i="23" s="1"/>
  <c r="G22" i="23"/>
  <c r="W22" i="23" s="1"/>
  <c r="E19" i="23"/>
  <c r="U19" i="23" s="1"/>
  <c r="C20" i="23"/>
  <c r="S20" i="23" s="1"/>
  <c r="D20" i="23"/>
  <c r="T20" i="23" s="1"/>
  <c r="F22" i="23"/>
  <c r="V22" i="23" s="1"/>
  <c r="Q6" i="20"/>
  <c r="R6" i="20"/>
  <c r="S6" i="20"/>
  <c r="T6" i="20"/>
  <c r="U6" i="20" s="1"/>
  <c r="Q7" i="20"/>
  <c r="R7" i="20"/>
  <c r="S7" i="20"/>
  <c r="T7" i="20"/>
  <c r="U7" i="20" s="1"/>
  <c r="Q8" i="20"/>
  <c r="R8" i="20"/>
  <c r="S8" i="20"/>
  <c r="T8" i="20"/>
  <c r="U8" i="20" s="1"/>
  <c r="Q9" i="20"/>
  <c r="R9" i="20"/>
  <c r="S9" i="20"/>
  <c r="T9" i="20"/>
  <c r="U9" i="20" s="1"/>
  <c r="Q10" i="20"/>
  <c r="R10" i="20"/>
  <c r="S10" i="20"/>
  <c r="T10" i="20"/>
  <c r="U10" i="20" s="1"/>
  <c r="Q11" i="20"/>
  <c r="R11" i="20"/>
  <c r="S11" i="20"/>
  <c r="T11" i="20"/>
  <c r="U11" i="20" s="1"/>
  <c r="Q12" i="20"/>
  <c r="R12" i="20"/>
  <c r="S12" i="20"/>
  <c r="T12" i="20"/>
  <c r="U12" i="20" s="1"/>
  <c r="Q13" i="20"/>
  <c r="R13" i="20"/>
  <c r="S13" i="20"/>
  <c r="T13" i="20"/>
  <c r="U13" i="20" s="1"/>
  <c r="Q14" i="20"/>
  <c r="R14" i="20"/>
  <c r="S14" i="20"/>
  <c r="T14" i="20"/>
  <c r="U14" i="20" s="1"/>
  <c r="Q15" i="20"/>
  <c r="R15" i="20"/>
  <c r="S15" i="20"/>
  <c r="T15" i="20"/>
  <c r="U15" i="20" s="1"/>
  <c r="Q16" i="20"/>
  <c r="R16" i="20"/>
  <c r="S16" i="20"/>
  <c r="T16" i="20"/>
  <c r="R5" i="20"/>
  <c r="S5" i="20"/>
  <c r="T5" i="20"/>
  <c r="Q5" i="20"/>
  <c r="M17" i="20"/>
  <c r="L17" i="20"/>
  <c r="K17" i="20"/>
  <c r="J17" i="20"/>
  <c r="D17" i="20"/>
  <c r="E17" i="20"/>
  <c r="F17" i="20"/>
  <c r="C17" i="20"/>
  <c r="U5" i="20" l="1"/>
  <c r="U16" i="20"/>
  <c r="U18" i="20" s="1"/>
  <c r="M20" i="23"/>
  <c r="M22" i="23" s="1"/>
  <c r="M18" i="20"/>
  <c r="M20" i="20"/>
  <c r="J18" i="20"/>
  <c r="J20" i="20"/>
  <c r="K18" i="20"/>
  <c r="K20" i="20"/>
  <c r="L18" i="20"/>
  <c r="L20" i="20"/>
  <c r="D18" i="20"/>
  <c r="D20" i="20"/>
  <c r="S17" i="20"/>
  <c r="C18" i="20"/>
  <c r="C20" i="20"/>
  <c r="F18" i="20"/>
  <c r="F20" i="20"/>
  <c r="E18" i="20"/>
  <c r="E20" i="20"/>
  <c r="E22" i="23"/>
  <c r="U22" i="23" s="1"/>
  <c r="E20" i="23"/>
  <c r="U20" i="23" s="1"/>
  <c r="T17" i="20"/>
  <c r="R17" i="20"/>
  <c r="Q17" i="20"/>
  <c r="F17" i="16"/>
  <c r="S18" i="20" l="1"/>
  <c r="S20" i="20"/>
  <c r="T18" i="20"/>
  <c r="T20" i="20"/>
  <c r="Q18" i="20"/>
  <c r="Q20" i="20"/>
  <c r="R18" i="20"/>
  <c r="R20" i="20"/>
  <c r="C17" i="16" l="1"/>
  <c r="C21" i="16" s="1"/>
  <c r="C23" i="16" s="1"/>
  <c r="H16" i="24" l="1"/>
  <c r="I16" i="24"/>
  <c r="V25" i="2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Uporabnik</author>
  </authors>
  <commentList>
    <comment ref="C6" authorId="0" shapeId="0" xr:uid="{00000000-0006-0000-0300-000001000000}">
      <text>
        <r>
          <rPr>
            <b/>
            <sz val="9"/>
            <color indexed="81"/>
            <rFont val="Tahoma"/>
            <charset val="1"/>
          </rPr>
          <t>Uporabnik:</t>
        </r>
        <r>
          <rPr>
            <sz val="9"/>
            <color indexed="81"/>
            <rFont val="Tahoma"/>
            <charset val="1"/>
          </rPr>
          <t xml:space="preserve">
odsoten Salinera, Strunjan</t>
        </r>
      </text>
    </comment>
    <comment ref="D6" authorId="0" shapeId="0" xr:uid="{00000000-0006-0000-0300-000002000000}">
      <text>
        <r>
          <rPr>
            <b/>
            <sz val="9"/>
            <color indexed="81"/>
            <rFont val="Tahoma"/>
            <charset val="1"/>
          </rPr>
          <t>Uporabnik:</t>
        </r>
        <r>
          <rPr>
            <sz val="9"/>
            <color indexed="81"/>
            <rFont val="Tahoma"/>
            <charset val="1"/>
          </rPr>
          <t xml:space="preserve">
odsoten Salinera, Strunjan</t>
        </r>
      </text>
    </comment>
    <comment ref="C7" authorId="0" shapeId="0" xr:uid="{00000000-0006-0000-0300-000003000000}">
      <text>
        <r>
          <rPr>
            <b/>
            <sz val="9"/>
            <color indexed="81"/>
            <rFont val="Tahoma"/>
            <charset val="1"/>
          </rPr>
          <t>Uporabnik:</t>
        </r>
        <r>
          <rPr>
            <sz val="9"/>
            <color indexed="81"/>
            <rFont val="Tahoma"/>
            <charset val="1"/>
          </rPr>
          <t xml:space="preserve">
odsoten Salinera, Strunjan</t>
        </r>
      </text>
    </comment>
    <comment ref="D7" authorId="0" shapeId="0" xr:uid="{00000000-0006-0000-0300-000004000000}">
      <text>
        <r>
          <rPr>
            <b/>
            <sz val="9"/>
            <color indexed="81"/>
            <rFont val="Tahoma"/>
            <charset val="1"/>
          </rPr>
          <t>Uporabnik:</t>
        </r>
        <r>
          <rPr>
            <sz val="9"/>
            <color indexed="81"/>
            <rFont val="Tahoma"/>
            <charset val="1"/>
          </rPr>
          <t xml:space="preserve">
odsoten Salinera, Strunjan</t>
        </r>
      </text>
    </comment>
    <comment ref="C8" authorId="0" shapeId="0" xr:uid="{00000000-0006-0000-0300-000005000000}">
      <text>
        <r>
          <rPr>
            <b/>
            <sz val="9"/>
            <color indexed="81"/>
            <rFont val="Tahoma"/>
            <charset val="1"/>
          </rPr>
          <t>Uporabnik:</t>
        </r>
        <r>
          <rPr>
            <sz val="9"/>
            <color indexed="81"/>
            <rFont val="Tahoma"/>
            <charset val="1"/>
          </rPr>
          <t xml:space="preserve">
odsoten Salinera, Strunjan</t>
        </r>
      </text>
    </comment>
    <comment ref="D8" authorId="0" shapeId="0" xr:uid="{00000000-0006-0000-0300-000006000000}">
      <text>
        <r>
          <rPr>
            <b/>
            <sz val="9"/>
            <color indexed="81"/>
            <rFont val="Tahoma"/>
            <charset val="1"/>
          </rPr>
          <t>Uporabnik:</t>
        </r>
        <r>
          <rPr>
            <sz val="9"/>
            <color indexed="81"/>
            <rFont val="Tahoma"/>
            <charset val="1"/>
          </rPr>
          <t xml:space="preserve">
odsoten Salinera, Strunjan</t>
        </r>
      </text>
    </comment>
    <comment ref="C9" authorId="0" shapeId="0" xr:uid="{00000000-0006-0000-0300-000007000000}">
      <text>
        <r>
          <rPr>
            <b/>
            <sz val="9"/>
            <color indexed="81"/>
            <rFont val="Tahoma"/>
            <charset val="1"/>
          </rPr>
          <t>Uporabnik:</t>
        </r>
        <r>
          <rPr>
            <sz val="9"/>
            <color indexed="81"/>
            <rFont val="Tahoma"/>
            <charset val="1"/>
          </rPr>
          <t xml:space="preserve">
odsoten Salinera, Strunjan</t>
        </r>
      </text>
    </comment>
    <comment ref="D9" authorId="0" shapeId="0" xr:uid="{00000000-0006-0000-0300-000008000000}">
      <text>
        <r>
          <rPr>
            <b/>
            <sz val="9"/>
            <color indexed="81"/>
            <rFont val="Tahoma"/>
            <charset val="1"/>
          </rPr>
          <t>Uporabnik:</t>
        </r>
        <r>
          <rPr>
            <sz val="9"/>
            <color indexed="81"/>
            <rFont val="Tahoma"/>
            <charset val="1"/>
          </rPr>
          <t xml:space="preserve">
odsoten Salinera, Strunjan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Uporabnik</author>
  </authors>
  <commentList>
    <comment ref="C36" authorId="0" shapeId="0" xr:uid="{00000000-0006-0000-0400-000001000000}">
      <text>
        <r>
          <rPr>
            <b/>
            <sz val="9"/>
            <color indexed="81"/>
            <rFont val="Tahoma"/>
            <charset val="1"/>
          </rPr>
          <t>Uporabnik:</t>
        </r>
        <r>
          <rPr>
            <sz val="9"/>
            <color indexed="81"/>
            <rFont val="Tahoma"/>
            <charset val="1"/>
          </rPr>
          <t xml:space="preserve">
2025 
izključeno ogrevanje radiatorjev, vključeno samo talno ogrevanje</t>
        </r>
      </text>
    </comment>
    <comment ref="G36" authorId="0" shapeId="0" xr:uid="{00000000-0006-0000-0400-000002000000}">
      <text>
        <r>
          <rPr>
            <b/>
            <sz val="9"/>
            <color indexed="81"/>
            <rFont val="Tahoma"/>
            <charset val="1"/>
          </rPr>
          <t>Uporabnik:</t>
        </r>
        <r>
          <rPr>
            <sz val="9"/>
            <color indexed="81"/>
            <rFont val="Tahoma"/>
            <charset val="1"/>
          </rPr>
          <t xml:space="preserve">
2025 
izključeno ogrevanje radiatorjev, vključeno samo talno ogrevanje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Uporabnik</author>
  </authors>
  <commentList>
    <comment ref="AO17" authorId="0" shapeId="0" xr:uid="{00000000-0006-0000-0700-000001000000}">
      <text>
        <r>
          <rPr>
            <b/>
            <sz val="9"/>
            <color indexed="81"/>
            <rFont val="Tahoma"/>
            <charset val="1"/>
          </rPr>
          <t>Uporabnik:</t>
        </r>
        <r>
          <rPr>
            <sz val="9"/>
            <color indexed="81"/>
            <rFont val="Tahoma"/>
            <charset val="1"/>
          </rPr>
          <t xml:space="preserve">
17 na 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Uporabnik</author>
  </authors>
  <commentList>
    <comment ref="G22" authorId="0" shapeId="0" xr:uid="{00000000-0006-0000-0800-000001000000}">
      <text>
        <r>
          <rPr>
            <b/>
            <sz val="9"/>
            <color indexed="81"/>
            <rFont val="Tahoma"/>
            <charset val="1"/>
          </rPr>
          <t>Uporabnik:</t>
        </r>
        <r>
          <rPr>
            <sz val="9"/>
            <color indexed="81"/>
            <rFont val="Tahoma"/>
            <charset val="1"/>
          </rPr>
          <t xml:space="preserve">
samodejno se je vključilo talno gretje</t>
        </r>
      </text>
    </comment>
    <comment ref="D29" authorId="0" shapeId="0" xr:uid="{00000000-0006-0000-0800-000002000000}">
      <text>
        <r>
          <rPr>
            <b/>
            <sz val="9"/>
            <color indexed="81"/>
            <rFont val="Tahoma"/>
            <charset val="1"/>
          </rPr>
          <t>Uporabnik:</t>
        </r>
        <r>
          <rPr>
            <sz val="9"/>
            <color indexed="81"/>
            <rFont val="Tahoma"/>
            <charset val="1"/>
          </rPr>
          <t xml:space="preserve">
TČ je vključila črpalko za talno ogrevanje, ki je sicer neprekinjeno vključena, Črpalki za ogrevanje sta v nekurilni sezoni ves čas izključeni.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Uporabnik</author>
  </authors>
  <commentList>
    <comment ref="C8" authorId="0" shapeId="0" xr:uid="{00000000-0006-0000-0900-000001000000}">
      <text>
        <r>
          <rPr>
            <b/>
            <sz val="9"/>
            <color indexed="81"/>
            <rFont val="Tahoma"/>
            <family val="2"/>
            <charset val="238"/>
          </rPr>
          <t>Uporabnik:</t>
        </r>
        <r>
          <rPr>
            <sz val="9"/>
            <color indexed="81"/>
            <rFont val="Tahoma"/>
            <family val="2"/>
            <charset val="238"/>
          </rPr>
          <t xml:space="preserve">
3.9.2025 ob 7.30 vklučil črpalki z ogrevanje stanovnja. Zjutraj zunanja tempedratura 1°C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Uporabnik</author>
  </authors>
  <commentList>
    <comment ref="F9" authorId="0" shapeId="0" xr:uid="{00000000-0006-0000-0A00-000001000000}">
      <text>
        <r>
          <rPr>
            <b/>
            <sz val="9"/>
            <color indexed="81"/>
            <rFont val="Tahoma"/>
            <charset val="1"/>
          </rPr>
          <t>Uporabnik:</t>
        </r>
        <r>
          <rPr>
            <sz val="9"/>
            <color indexed="81"/>
            <rFont val="Tahoma"/>
            <charset val="1"/>
          </rPr>
          <t xml:space="preserve">
izmerjena temperatura ob 8:00 je +0,1 °C</t>
        </r>
      </text>
    </comment>
    <comment ref="F10" authorId="0" shapeId="0" xr:uid="{00000000-0006-0000-0A00-000002000000}">
      <text>
        <r>
          <rPr>
            <b/>
            <sz val="9"/>
            <color indexed="81"/>
            <rFont val="Tahoma"/>
            <charset val="1"/>
          </rPr>
          <t>Uporabnik:</t>
        </r>
        <r>
          <rPr>
            <sz val="9"/>
            <color indexed="81"/>
            <rFont val="Tahoma"/>
            <charset val="1"/>
          </rPr>
          <t xml:space="preserve">
izmerjena temperatura ob 8:00 je +0,1 °C</t>
        </r>
      </text>
    </comment>
    <comment ref="F16" authorId="0" shapeId="0" xr:uid="{00000000-0006-0000-0A00-000003000000}">
      <text>
        <r>
          <rPr>
            <b/>
            <sz val="9"/>
            <color indexed="81"/>
            <rFont val="Tahoma"/>
            <charset val="1"/>
          </rPr>
          <t>Uporabnik:</t>
        </r>
        <r>
          <rPr>
            <sz val="9"/>
            <color indexed="81"/>
            <rFont val="Tahoma"/>
            <charset val="1"/>
          </rPr>
          <t xml:space="preserve">
izmerjena temperatura ob 8:00 je -0,7 °C</t>
        </r>
      </text>
    </comment>
    <comment ref="F17" authorId="0" shapeId="0" xr:uid="{00000000-0006-0000-0A00-000004000000}">
      <text>
        <r>
          <rPr>
            <b/>
            <sz val="9"/>
            <color indexed="81"/>
            <rFont val="Tahoma"/>
            <charset val="1"/>
          </rPr>
          <t>Uporabnik:</t>
        </r>
        <r>
          <rPr>
            <sz val="9"/>
            <color indexed="81"/>
            <rFont val="Tahoma"/>
            <charset val="1"/>
          </rPr>
          <t xml:space="preserve">
izmerjena temperatura ob 8:00 je 0,0 °C</t>
        </r>
      </text>
    </comment>
    <comment ref="F28" authorId="0" shapeId="0" xr:uid="{00000000-0006-0000-0A00-000005000000}">
      <text>
        <r>
          <rPr>
            <b/>
            <sz val="9"/>
            <color indexed="81"/>
            <rFont val="Tahoma"/>
            <charset val="1"/>
          </rPr>
          <t>Uporabnik:</t>
        </r>
        <r>
          <rPr>
            <sz val="9"/>
            <color indexed="81"/>
            <rFont val="Tahoma"/>
            <charset val="1"/>
          </rPr>
          <t xml:space="preserve">
izmerjeno -4,1°C</t>
        </r>
      </text>
    </comment>
  </commentList>
</comments>
</file>

<file path=xl/sharedStrings.xml><?xml version="1.0" encoding="utf-8"?>
<sst xmlns="http://schemas.openxmlformats.org/spreadsheetml/2006/main" count="2526" uniqueCount="293">
  <si>
    <t>TOPLOTNA ČRPALKA - PORABA ELEKTRIČNE ENERGIJE V KWH</t>
  </si>
  <si>
    <t>dan</t>
  </si>
  <si>
    <t>datum</t>
  </si>
  <si>
    <t>8°°</t>
  </si>
  <si>
    <t>20°°</t>
  </si>
  <si>
    <t>vreme 
podnevi</t>
  </si>
  <si>
    <t>kWh
stanje
števca</t>
  </si>
  <si>
    <t>kWh
nočna
poraba</t>
  </si>
  <si>
    <t>kWh
mesečna
kumul.</t>
  </si>
  <si>
    <t>ponedeljek</t>
  </si>
  <si>
    <t>torek</t>
  </si>
  <si>
    <t>sreda</t>
  </si>
  <si>
    <t>četrtek</t>
  </si>
  <si>
    <t>petek</t>
  </si>
  <si>
    <t>sobota</t>
  </si>
  <si>
    <t>nedelja</t>
  </si>
  <si>
    <t>kWh
na
dan</t>
  </si>
  <si>
    <t xml:space="preserve">kWh
kumul.        </t>
  </si>
  <si>
    <t>DS</t>
  </si>
  <si>
    <t>S</t>
  </si>
  <si>
    <t>O</t>
  </si>
  <si>
    <t>kWh
dnevna
poraba</t>
  </si>
  <si>
    <t>dnevna 
poraba</t>
  </si>
  <si>
    <t>zunanja
temp. 8°°
°C</t>
  </si>
  <si>
    <t>zunanja
temp. 20°°
°C</t>
  </si>
  <si>
    <t>kWh</t>
  </si>
  <si>
    <t>cena €</t>
  </si>
  <si>
    <t>vred. €</t>
  </si>
  <si>
    <t>dni/mesec</t>
  </si>
  <si>
    <t>€/mesec</t>
  </si>
  <si>
    <t>€/leto</t>
  </si>
  <si>
    <t>PORABA
KURILNEGA OLJA</t>
  </si>
  <si>
    <t>leto</t>
  </si>
  <si>
    <t>litri</t>
  </si>
  <si>
    <t>do 15.11.2023</t>
  </si>
  <si>
    <t>povprečje</t>
  </si>
  <si>
    <t>cena 
kurilnega 
olja €</t>
  </si>
  <si>
    <t>letna
poraba
olja v l</t>
  </si>
  <si>
    <t>vrednost
olja v €</t>
  </si>
  <si>
    <t>IZRAČUN PO DNEVIH:</t>
  </si>
  <si>
    <t>dni</t>
  </si>
  <si>
    <t>leta</t>
  </si>
  <si>
    <t>EKONOMIKA PRIHRANEK - IZGUBA</t>
  </si>
  <si>
    <t>poraba elektrike TČ na mesec v €</t>
  </si>
  <si>
    <t>poraba kurilnega olja na mesec v €</t>
  </si>
  <si>
    <t>POVPREČJE</t>
  </si>
  <si>
    <t>PORABA</t>
  </si>
  <si>
    <t>VT Kwh</t>
  </si>
  <si>
    <t>MT kWh</t>
  </si>
  <si>
    <t xml:space="preserve">Skupaj </t>
  </si>
  <si>
    <t>Vred. €</t>
  </si>
  <si>
    <t>Cena kWh €</t>
  </si>
  <si>
    <t>CELOTNA</t>
  </si>
  <si>
    <t>BREZ TČ</t>
  </si>
  <si>
    <t>najvišja 
dne. temp.</t>
  </si>
  <si>
    <t>OD</t>
  </si>
  <si>
    <t>začetno
 stanje</t>
  </si>
  <si>
    <t>S, DS</t>
  </si>
  <si>
    <t>OP.: cena kurilnega olja DATRIS Bled nad 1000 l na kartico + 0,04€ za prvevoz na dan 15. v mesecu</t>
  </si>
  <si>
    <t>S =sončno
DS=del. son.
O=oblač.
OD=obl. dež.</t>
  </si>
  <si>
    <t xml:space="preserve">S </t>
  </si>
  <si>
    <t>DS, O</t>
  </si>
  <si>
    <t>D</t>
  </si>
  <si>
    <t>O, D</t>
  </si>
  <si>
    <t>D,O</t>
  </si>
  <si>
    <t>zjutraj</t>
  </si>
  <si>
    <t>zvečer</t>
  </si>
  <si>
    <t>SKUPAJ</t>
  </si>
  <si>
    <t>POLŽI</t>
  </si>
  <si>
    <t>S, O</t>
  </si>
  <si>
    <t>D, DS</t>
  </si>
  <si>
    <t>letna vrednost
olja v €</t>
  </si>
  <si>
    <t>LETNA PORABA OLJA V LITRIH</t>
  </si>
  <si>
    <t>ZA PRETEKLO OBDOBJE</t>
  </si>
  <si>
    <t>od</t>
  </si>
  <si>
    <t>do</t>
  </si>
  <si>
    <r>
      <t xml:space="preserve">EKONOMIKA PRIHRANEK - </t>
    </r>
    <r>
      <rPr>
        <b/>
        <sz val="12"/>
        <color rgb="FFFF0000"/>
        <rFont val="Times New Roman"/>
        <family val="1"/>
        <charset val="238"/>
      </rPr>
      <t>IZGUBA</t>
    </r>
  </si>
  <si>
    <t>S, D</t>
  </si>
  <si>
    <t>O, DS</t>
  </si>
  <si>
    <t>DS, D</t>
  </si>
  <si>
    <t>let</t>
  </si>
  <si>
    <t xml:space="preserve">povprečna letna poraba olja v litrih </t>
  </si>
  <si>
    <t>O, S</t>
  </si>
  <si>
    <t>januar</t>
  </si>
  <si>
    <t>februar</t>
  </si>
  <si>
    <t>marec</t>
  </si>
  <si>
    <t>april</t>
  </si>
  <si>
    <t>maj</t>
  </si>
  <si>
    <t>junij</t>
  </si>
  <si>
    <t>julij</t>
  </si>
  <si>
    <t>avgust</t>
  </si>
  <si>
    <t>oktober</t>
  </si>
  <si>
    <t>november</t>
  </si>
  <si>
    <t>december</t>
  </si>
  <si>
    <t>mesec</t>
  </si>
  <si>
    <r>
      <rPr>
        <b/>
        <sz val="12"/>
        <rFont val="Times New Roman"/>
        <family val="1"/>
        <charset val="238"/>
      </rPr>
      <t>prihranek</t>
    </r>
    <r>
      <rPr>
        <b/>
        <sz val="12"/>
        <color rgb="FFFF0000"/>
        <rFont val="Times New Roman"/>
        <family val="1"/>
        <charset val="238"/>
      </rPr>
      <t xml:space="preserve"> - 
izguba</t>
    </r>
  </si>
  <si>
    <t>septem.</t>
  </si>
  <si>
    <t>REKAPITULACIJA</t>
  </si>
  <si>
    <t>OKTOBER 2024</t>
  </si>
  <si>
    <t>S =sončno
DS=del. son.
O=oblač.
D=dež
OD=obl.dež</t>
  </si>
  <si>
    <t>EKONOMIKA EUR</t>
  </si>
  <si>
    <t>kos</t>
  </si>
  <si>
    <t>CENA KWH V  EUR</t>
  </si>
  <si>
    <t>€</t>
  </si>
  <si>
    <t>POVPR.</t>
  </si>
  <si>
    <t>JANUAR</t>
  </si>
  <si>
    <t>FEBRUAR</t>
  </si>
  <si>
    <t>MAREC</t>
  </si>
  <si>
    <t>APRIL</t>
  </si>
  <si>
    <t>MAJ</t>
  </si>
  <si>
    <t>JUNIJ</t>
  </si>
  <si>
    <t>JULIJ</t>
  </si>
  <si>
    <t>AVGUST</t>
  </si>
  <si>
    <t>SEPTEMBER</t>
  </si>
  <si>
    <t>OKTOBER</t>
  </si>
  <si>
    <t>NOVEMBER</t>
  </si>
  <si>
    <t>DECEMBER</t>
  </si>
  <si>
    <t>PORABA GOSPODINJSTVA BREZ TČ</t>
  </si>
  <si>
    <t>CELOTNA PORABA EL. ENERGIJE</t>
  </si>
  <si>
    <t>višja tarifa (VT)</t>
  </si>
  <si>
    <t>nižj tarifa (NT)</t>
  </si>
  <si>
    <t>skupaj</t>
  </si>
  <si>
    <t>vrednost</t>
  </si>
  <si>
    <t>povprečna cena</t>
  </si>
  <si>
    <t>EUR</t>
  </si>
  <si>
    <t>višja tarifa
 (VT)</t>
  </si>
  <si>
    <t>nižj tarifa
 (NT)</t>
  </si>
  <si>
    <t>povprečna
 cena</t>
  </si>
  <si>
    <t>povprečje
na dan</t>
  </si>
  <si>
    <t>električna
energija</t>
  </si>
  <si>
    <t>VREDNOST
ENERGIJE
SKUPAJ</t>
  </si>
  <si>
    <t>MESEČNO
POVPREČJE</t>
  </si>
  <si>
    <t>EUR/kWh</t>
  </si>
  <si>
    <t>omrežnina</t>
  </si>
  <si>
    <t xml:space="preserve">
prometni
davek</t>
  </si>
  <si>
    <t xml:space="preserve">
drugi
prispevki
</t>
  </si>
  <si>
    <t>VREDNOST PORABE  ENERGIJE PO ELEMENTIH</t>
  </si>
  <si>
    <t xml:space="preserve">
CELOTNA
PORABA
</t>
  </si>
  <si>
    <t>ELEMENTI PORABE ENERGIJE V EUR NA kWh</t>
  </si>
  <si>
    <t>v %</t>
  </si>
  <si>
    <t>STRUKTURA ELEMENTOV PORABE ENERGIJE v%</t>
  </si>
  <si>
    <t>PORABA TOPLOTNE ČRPALKE (TČ)</t>
  </si>
  <si>
    <t>struktura
%</t>
  </si>
  <si>
    <r>
      <rPr>
        <b/>
        <sz val="12"/>
        <rFont val="Times New Roman"/>
        <family val="1"/>
        <charset val="238"/>
      </rPr>
      <t>prihranek</t>
    </r>
    <r>
      <rPr>
        <b/>
        <sz val="12"/>
        <color rgb="FFFF0000"/>
        <rFont val="Times New Roman"/>
        <family val="1"/>
        <charset val="238"/>
      </rPr>
      <t xml:space="preserve"> - 
izguba 
</t>
    </r>
    <r>
      <rPr>
        <b/>
        <sz val="12"/>
        <rFont val="Times New Roman"/>
        <family val="1"/>
        <charset val="238"/>
      </rPr>
      <t>v EUR</t>
    </r>
  </si>
  <si>
    <t>izračunana poraba 
olja
v litrih</t>
  </si>
  <si>
    <t>izačunana vrednost
porabe olja
v EUR</t>
  </si>
  <si>
    <t>povpečna cena kWh
 v EUR</t>
  </si>
  <si>
    <t>vrednost
porabe energije
 v EUR</t>
  </si>
  <si>
    <t>cena
olja
v EUR</t>
  </si>
  <si>
    <t>jan</t>
  </si>
  <si>
    <t>feb</t>
  </si>
  <si>
    <t>mar</t>
  </si>
  <si>
    <t>apr</t>
  </si>
  <si>
    <t>jun</t>
  </si>
  <si>
    <t>jul</t>
  </si>
  <si>
    <t>avg</t>
  </si>
  <si>
    <t>nov</t>
  </si>
  <si>
    <t>dec</t>
  </si>
  <si>
    <t>sep</t>
  </si>
  <si>
    <t>okt</t>
  </si>
  <si>
    <t>čiščenje dimnika</t>
  </si>
  <si>
    <t>dni/leto</t>
  </si>
  <si>
    <t>cena kWh</t>
  </si>
  <si>
    <t>v EUR</t>
  </si>
  <si>
    <t>kWh/dan</t>
  </si>
  <si>
    <t>W/h</t>
  </si>
  <si>
    <t>kWh/leto</t>
  </si>
  <si>
    <t>PRIHRANEK</t>
  </si>
  <si>
    <t xml:space="preserve">poraba elektike za dodatno gretje bojlerja,  </t>
  </si>
  <si>
    <t>ko ne dela solarna črpalka</t>
  </si>
  <si>
    <t>mes.</t>
  </si>
  <si>
    <t>poraba v kWh</t>
  </si>
  <si>
    <t xml:space="preserve">število dni </t>
  </si>
  <si>
    <t>ogrevanja</t>
  </si>
  <si>
    <t>maj (od18.)</t>
  </si>
  <si>
    <t>okt (do4.)</t>
  </si>
  <si>
    <t>cena</t>
  </si>
  <si>
    <t>poraba bojlerja</t>
  </si>
  <si>
    <t>PRIHRANKI</t>
  </si>
  <si>
    <t>VT</t>
  </si>
  <si>
    <t>NT</t>
  </si>
  <si>
    <t>POVPR.
NA MESEC</t>
  </si>
  <si>
    <r>
      <t xml:space="preserve">PREDPOSTAVKA: delež (struktura) porabe olja 2024 po mesecih je v </t>
    </r>
    <r>
      <rPr>
        <b/>
        <sz val="11"/>
        <rFont val="Calibri"/>
        <family val="2"/>
        <charset val="238"/>
        <scheme val="minor"/>
      </rPr>
      <t>istem razmerju</t>
    </r>
    <r>
      <rPr>
        <sz val="11"/>
        <color theme="1"/>
        <rFont val="Calibri"/>
        <family val="2"/>
        <charset val="238"/>
        <scheme val="minor"/>
      </rPr>
      <t xml:space="preserve"> </t>
    </r>
  </si>
  <si>
    <t xml:space="preserve">           kot struktura poraba električne energije 2024 po mesecih</t>
  </si>
  <si>
    <t>moč</t>
  </si>
  <si>
    <t>W</t>
  </si>
  <si>
    <t>zunanja
temp.ob 8°°
°C</t>
  </si>
  <si>
    <t>zunanja
temp. ob 20°°
°C</t>
  </si>
  <si>
    <t>najvišja 
dnevna temp.
°C</t>
  </si>
  <si>
    <t>kWh
na dan
24 ur</t>
  </si>
  <si>
    <t>kWh
dnevna
poraba
12 ur</t>
  </si>
  <si>
    <t>kWh
nočna
poraba
12 ur</t>
  </si>
  <si>
    <t>iz mesečnih podatkov</t>
  </si>
  <si>
    <t>INVESTICIJA</t>
  </si>
  <si>
    <t>račun za toplotno črpalko ALPHA INOTECH 22.2.2024</t>
  </si>
  <si>
    <t>račun dodatna stikala 7.6.2024</t>
  </si>
  <si>
    <t>račun razrez cistern, odstranitev oljne peči 6.12.2023</t>
  </si>
  <si>
    <t>nepovratna finančna spodbuda 1.6.2024</t>
  </si>
  <si>
    <t>INVESTICIJA SKUPAJ</t>
  </si>
  <si>
    <t>število</t>
  </si>
  <si>
    <t>ur/dan</t>
  </si>
  <si>
    <t>poraba TČ
v kwh</t>
  </si>
  <si>
    <t>vezano na zun. števec</t>
  </si>
  <si>
    <t>vezano prek TČ</t>
  </si>
  <si>
    <t>2025 DALJE</t>
  </si>
  <si>
    <t>poraba elektike za 3 obtočne čpalke za ogrevanje</t>
  </si>
  <si>
    <t>poraba elektike za 1 obtočno čpalko za toplo vodo</t>
  </si>
  <si>
    <t>OMREŽNINA</t>
  </si>
  <si>
    <t>OMREŽNINA
NA kWh
 v EUR</t>
  </si>
  <si>
    <t>ELEKTRIČNA
ENERGIJA</t>
  </si>
  <si>
    <t>ELEKTRIČNA
ENERGIJA
NA kWh
 v EUR</t>
  </si>
  <si>
    <t xml:space="preserve"> OMREŽNINA NA kWh v EUR</t>
  </si>
  <si>
    <t>ELEKTRIČNA ENERGIJA NA kWh v EUR</t>
  </si>
  <si>
    <t>obtočne
črpalke</t>
  </si>
  <si>
    <t>čiščenje
peči</t>
  </si>
  <si>
    <t>pet</t>
  </si>
  <si>
    <t>čet</t>
  </si>
  <si>
    <t>sre</t>
  </si>
  <si>
    <t>tor</t>
  </si>
  <si>
    <t>pon</t>
  </si>
  <si>
    <t>D, O</t>
  </si>
  <si>
    <t>ned</t>
  </si>
  <si>
    <t>sob</t>
  </si>
  <si>
    <t>O, SNEG</t>
  </si>
  <si>
    <t>JANUAR 2025</t>
  </si>
  <si>
    <t>FEBRUAR 2025</t>
  </si>
  <si>
    <t>SNEG</t>
  </si>
  <si>
    <t>DS, S</t>
  </si>
  <si>
    <t>nočna</t>
  </si>
  <si>
    <t>dnevna</t>
  </si>
  <si>
    <t>jan 25</t>
  </si>
  <si>
    <t>feb 25</t>
  </si>
  <si>
    <t>jan 24</t>
  </si>
  <si>
    <t>feb 24</t>
  </si>
  <si>
    <t>MAREC 2025</t>
  </si>
  <si>
    <t>APRIL 2025</t>
  </si>
  <si>
    <t>MAJ 2025</t>
  </si>
  <si>
    <t>JUNIJ 2025</t>
  </si>
  <si>
    <t>JULIJ 2025</t>
  </si>
  <si>
    <t>O,D</t>
  </si>
  <si>
    <t>O,  DS, D</t>
  </si>
  <si>
    <t>S,DS</t>
  </si>
  <si>
    <t>Sn, OD</t>
  </si>
  <si>
    <t>NOVEMBER 24</t>
  </si>
  <si>
    <t>Sneg</t>
  </si>
  <si>
    <t>poraba kwh 2025-stanje števca</t>
  </si>
  <si>
    <t>DECEMBER 24</t>
  </si>
  <si>
    <t>poraba25</t>
  </si>
  <si>
    <t>2025
mesec</t>
  </si>
  <si>
    <t>servis TČ</t>
  </si>
  <si>
    <t>Skupaj</t>
  </si>
  <si>
    <t>EKONOMIKA toplotne črpalke 2025</t>
  </si>
  <si>
    <t>PORABA TOPLOTNE ČRPALKE V kWh 
IN ZUNANJA TEMPERATURA ZRAKA
2025</t>
  </si>
  <si>
    <t>RAZLIKA 2025-2024</t>
  </si>
  <si>
    <t>INDEKS 2025/2024</t>
  </si>
  <si>
    <r>
      <t xml:space="preserve">PRIMERJAVA PORABE ELEKTRIČNE ENERGIJE ZA </t>
    </r>
    <r>
      <rPr>
        <b/>
        <sz val="20"/>
        <color rgb="FFFF0000"/>
        <rFont val="Calibri"/>
        <family val="2"/>
        <charset val="238"/>
        <scheme val="minor"/>
      </rPr>
      <t>GOSPODINJSTVO</t>
    </r>
    <r>
      <rPr>
        <b/>
        <sz val="20"/>
        <color theme="1"/>
        <rFont val="Calibri"/>
        <family val="2"/>
        <charset val="238"/>
        <scheme val="minor"/>
      </rPr>
      <t xml:space="preserve"> BREZ TOPLOTNE ČRPALKE 2025/2024</t>
    </r>
  </si>
  <si>
    <r>
      <t xml:space="preserve">PRIMERJAVA PORABE ELEKTRIČNE ENERGIJE ZA </t>
    </r>
    <r>
      <rPr>
        <b/>
        <sz val="20"/>
        <color rgb="FFFF0000"/>
        <rFont val="Calibri"/>
        <family val="2"/>
        <charset val="238"/>
        <scheme val="minor"/>
      </rPr>
      <t xml:space="preserve">  TOPLOTNO ČRPALKO</t>
    </r>
    <r>
      <rPr>
        <b/>
        <sz val="20"/>
        <color theme="1"/>
        <rFont val="Calibri"/>
        <family val="2"/>
        <charset val="238"/>
        <scheme val="minor"/>
      </rPr>
      <t xml:space="preserve"> 2025/2024</t>
    </r>
  </si>
  <si>
    <r>
      <t xml:space="preserve">PRIMERJAVA </t>
    </r>
    <r>
      <rPr>
        <b/>
        <sz val="20"/>
        <color rgb="FFFF0000"/>
        <rFont val="Calibri"/>
        <family val="2"/>
        <charset val="238"/>
        <scheme val="minor"/>
      </rPr>
      <t>CELOTNE</t>
    </r>
    <r>
      <rPr>
        <b/>
        <sz val="20"/>
        <color theme="1"/>
        <rFont val="Calibri"/>
        <family val="2"/>
        <charset val="238"/>
        <scheme val="minor"/>
      </rPr>
      <t xml:space="preserve"> PORABE ELEKTRIČNE ENERGIJE (TČ+GOSP.) 2025/2024</t>
    </r>
  </si>
  <si>
    <t>IZKORISTEK TOPLOTNE ČRPALKE 2025 V kWh</t>
  </si>
  <si>
    <t>%</t>
  </si>
  <si>
    <t>povpr. 
zunanja
temper. 
v °C</t>
  </si>
  <si>
    <t>WP</t>
  </si>
  <si>
    <t>ZWE</t>
  </si>
  <si>
    <t>IZKORISTEK</t>
  </si>
  <si>
    <t>razlika</t>
  </si>
  <si>
    <t>toplotna
črpalka</t>
  </si>
  <si>
    <t xml:space="preserve">dodatni
električni
grelec
</t>
  </si>
  <si>
    <t>SKUPAJ
kWh</t>
  </si>
  <si>
    <t>razlika
kWh</t>
  </si>
  <si>
    <t>poraba
po
števcu
2025</t>
  </si>
  <si>
    <t>SCOP
KOLIČNIK</t>
  </si>
  <si>
    <t>redni servis</t>
  </si>
  <si>
    <t>dodatno
bojler</t>
  </si>
  <si>
    <t>PORABA  ELEKTRIKE ZA DODATNO GRETJE BOJLERJA (ocena)</t>
  </si>
  <si>
    <t>DEFINICIJE:</t>
  </si>
  <si>
    <t>​</t>
  </si>
  <si>
    <r>
      <t xml:space="preserve">SCOP pove, </t>
    </r>
    <r>
      <rPr>
        <b/>
        <sz val="11"/>
        <color theme="1"/>
        <rFont val="Calibri"/>
        <family val="2"/>
        <charset val="238"/>
        <scheme val="minor"/>
      </rPr>
      <t>koliko toplote v povprečju v celotni ogrevalni sezoni</t>
    </r>
    <r>
      <rPr>
        <sz val="11"/>
        <color theme="1"/>
        <rFont val="Calibri"/>
        <family val="2"/>
        <charset val="238"/>
        <scheme val="minor"/>
      </rPr>
      <t xml:space="preserve"> dobiš iz </t>
    </r>
    <r>
      <rPr>
        <b/>
        <sz val="11"/>
        <color theme="1"/>
        <rFont val="Calibri"/>
        <family val="2"/>
        <charset val="238"/>
        <scheme val="minor"/>
      </rPr>
      <t>1 kWh električne energije</t>
    </r>
    <r>
      <rPr>
        <sz val="11"/>
        <color theme="1"/>
        <rFont val="Calibri"/>
        <family val="2"/>
        <charset val="238"/>
        <scheme val="minor"/>
      </rPr>
      <t>.</t>
    </r>
  </si>
  <si>
    <r>
      <t xml:space="preserve">To je </t>
    </r>
    <r>
      <rPr>
        <b/>
        <sz val="11"/>
        <color theme="1"/>
        <rFont val="Calibri"/>
        <family val="2"/>
        <charset val="238"/>
        <scheme val="minor"/>
      </rPr>
      <t>oddana koristna toplota</t>
    </r>
    <r>
      <rPr>
        <sz val="11"/>
        <color theme="1"/>
        <rFont val="Calibri"/>
        <family val="2"/>
        <charset val="238"/>
        <scheme val="minor"/>
      </rPr>
      <t xml:space="preserve"> v objekt.</t>
    </r>
  </si>
  <si>
    <t>Koliko toplote je proizvedla sama TČ</t>
  </si>
  <si>
    <t>Koliko toplote je proizvedel električni grelec</t>
  </si>
  <si>
    <t>WP + ZWE</t>
  </si>
  <si>
    <r>
      <t xml:space="preserve">To je </t>
    </r>
    <r>
      <rPr>
        <b/>
        <sz val="11"/>
        <color theme="1"/>
        <rFont val="Calibri"/>
        <family val="2"/>
        <charset val="238"/>
        <scheme val="minor"/>
      </rPr>
      <t>porabljena električna energija</t>
    </r>
    <r>
      <rPr>
        <sz val="11"/>
        <color theme="1"/>
        <rFont val="Calibri"/>
        <family val="2"/>
        <charset val="238"/>
        <scheme val="minor"/>
      </rPr>
      <t>.</t>
    </r>
  </si>
  <si>
    <t>Elektrika za kompresor + ventilator</t>
  </si>
  <si>
    <t>Elektrika za grelec</t>
  </si>
  <si>
    <t>Skupna poraba</t>
  </si>
  <si>
    <t>⚡ Porabljena elektrika (Power Consumption) (kWh)</t>
  </si>
  <si>
    <t>🔥 Količina toplote (Heat Output)(kWh)</t>
  </si>
  <si>
    <r>
      <rPr>
        <b/>
        <sz val="11"/>
        <color theme="1"/>
        <rFont val="Calibri"/>
        <family val="2"/>
        <charset val="238"/>
        <scheme val="minor"/>
      </rPr>
      <t>SCOP</t>
    </r>
    <r>
      <rPr>
        <sz val="11"/>
        <color theme="1"/>
        <rFont val="Calibri"/>
        <family val="2"/>
        <charset val="238"/>
        <scheme val="minor"/>
      </rPr>
      <t xml:space="preserve"> = Seasonal Coefficient of Performance = the seasonal average efficiency of a heat pump.</t>
    </r>
  </si>
  <si>
    <t>KOLIČINA TOPLOTA</t>
  </si>
  <si>
    <t>PORABLJENA ELEKTRIKA</t>
  </si>
  <si>
    <t>DRUGI PRIHRANKI 2025 (ocena)</t>
  </si>
  <si>
    <t>2025 SKUPAJ</t>
  </si>
  <si>
    <t>neznano zakaj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</si>
</sst>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164" formatCode="_-* #,##0.00\ _€_-;\-* #,##0.00\ _€_-;_-* &quot;-&quot;??\ _€_-;_-@_-"/>
    <numFmt numFmtId="165" formatCode="0.000"/>
    <numFmt numFmtId="166" formatCode="0.0"/>
    <numFmt numFmtId="167" formatCode="d/"/>
    <numFmt numFmtId="168" formatCode="0_ ;[Red]\-0\ "/>
    <numFmt numFmtId="169" formatCode="&quot;od&quot;\ d/m/yyyy"/>
    <numFmt numFmtId="170" formatCode="&quot;do&quot;\ d/m/yyyy"/>
    <numFmt numFmtId="171" formatCode="0.000_ ;[Red]\-0.000\ "/>
    <numFmt numFmtId="172" formatCode="#,##0.000"/>
    <numFmt numFmtId="173" formatCode="#,##0.0"/>
    <numFmt numFmtId="174" formatCode="_-* #,##0.0\ _€_-;\-* #,##0.0\ _€_-;_-* &quot;-&quot;??\ _€_-;_-@_-"/>
    <numFmt numFmtId="175" formatCode="_-* #,##0\ _€_-;\-* #,##0\ _€_-;_-* &quot;-&quot;??\ _€_-;_-@_-"/>
    <numFmt numFmtId="176" formatCode="0.0%"/>
    <numFmt numFmtId="177" formatCode="_-* #,##0.0\ _€_-;\-* #,##0.0\ _€_-;_-* &quot;-&quot;?\ _€_-;_-@_-"/>
    <numFmt numFmtId="178" formatCode="mm/"/>
    <numFmt numFmtId="179" formatCode="&quot;pri&quot;\ 0\ &quot;kWh/dan&quot;"/>
    <numFmt numFmtId="180" formatCode="#,##0_ ;[Red]\-#,##0\ "/>
    <numFmt numFmtId="181" formatCode="#,##0.0000"/>
    <numFmt numFmtId="182" formatCode="#,##0_ ;\-#,##0\ "/>
    <numFmt numFmtId="183" formatCode="_-* #,##0.000\ _€_-;\-* #,##0.000\ _€_-;_-* &quot;-&quot;??\ _€_-;_-@_-"/>
    <numFmt numFmtId="184" formatCode="\3.0\3\ &quot;samo za WP&quot;"/>
    <numFmt numFmtId="185" formatCode="\ 0\ &quot;???&quot;"/>
  </numFmts>
  <fonts count="5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sz val="16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12"/>
      <color theme="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20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20"/>
      <color theme="1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sz val="18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b/>
      <sz val="12"/>
      <color rgb="FF000000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3.5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</fills>
  <borders count="9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hair">
        <color auto="1"/>
      </top>
      <bottom style="thin">
        <color auto="1"/>
      </bottom>
      <diagonal/>
    </border>
    <border>
      <left/>
      <right style="thick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164" fontId="28" fillId="0" borderId="0" applyFont="0" applyFill="0" applyBorder="0" applyAlignment="0" applyProtection="0"/>
    <xf numFmtId="9" fontId="28" fillId="0" borderId="0" applyFont="0" applyFill="0" applyBorder="0" applyAlignment="0" applyProtection="0"/>
  </cellStyleXfs>
  <cellXfs count="66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1" fillId="0" borderId="4" xfId="0" applyFont="1" applyBorder="1"/>
    <xf numFmtId="0" fontId="2" fillId="0" borderId="0" xfId="0" applyFont="1"/>
    <xf numFmtId="49" fontId="6" fillId="0" borderId="0" xfId="0" applyNumberFormat="1" applyFont="1"/>
    <xf numFmtId="0" fontId="1" fillId="2" borderId="0" xfId="0" applyFont="1" applyFill="1"/>
    <xf numFmtId="0" fontId="4" fillId="2" borderId="1" xfId="0" applyFont="1" applyFill="1" applyBorder="1" applyAlignment="1">
      <alignment horizontal="center" wrapText="1"/>
    </xf>
    <xf numFmtId="0" fontId="7" fillId="0" borderId="0" xfId="0" applyFont="1"/>
    <xf numFmtId="0" fontId="8" fillId="0" borderId="0" xfId="0" applyFont="1"/>
    <xf numFmtId="0" fontId="9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9" fillId="0" borderId="1" xfId="0" applyFont="1" applyBorder="1"/>
    <xf numFmtId="1" fontId="9" fillId="2" borderId="1" xfId="0" applyNumberFormat="1" applyFont="1" applyFill="1" applyBorder="1"/>
    <xf numFmtId="1" fontId="9" fillId="2" borderId="1" xfId="0" applyNumberFormat="1" applyFont="1" applyFill="1" applyBorder="1" applyAlignment="1">
      <alignment horizontal="right" indent="1"/>
    </xf>
    <xf numFmtId="0" fontId="1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3" fillId="0" borderId="8" xfId="0" applyFont="1" applyBorder="1"/>
    <xf numFmtId="166" fontId="3" fillId="0" borderId="0" xfId="0" applyNumberFormat="1" applyFont="1"/>
    <xf numFmtId="1" fontId="3" fillId="0" borderId="0" xfId="0" applyNumberFormat="1" applyFont="1"/>
    <xf numFmtId="3" fontId="3" fillId="0" borderId="9" xfId="0" applyNumberFormat="1" applyFont="1" applyBorder="1"/>
    <xf numFmtId="0" fontId="11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14" fontId="3" fillId="0" borderId="8" xfId="0" applyNumberFormat="1" applyFont="1" applyBorder="1"/>
    <xf numFmtId="0" fontId="3" fillId="0" borderId="0" xfId="0" applyFont="1" applyAlignment="1">
      <alignment horizontal="right"/>
    </xf>
    <xf numFmtId="0" fontId="3" fillId="0" borderId="8" xfId="0" applyFont="1" applyBorder="1" applyAlignment="1">
      <alignment horizontal="right"/>
    </xf>
    <xf numFmtId="2" fontId="11" fillId="0" borderId="0" xfId="0" applyNumberFormat="1" applyFont="1"/>
    <xf numFmtId="3" fontId="11" fillId="0" borderId="9" xfId="0" applyNumberFormat="1" applyFont="1" applyBorder="1"/>
    <xf numFmtId="0" fontId="3" fillId="0" borderId="10" xfId="0" applyFont="1" applyBorder="1"/>
    <xf numFmtId="0" fontId="3" fillId="0" borderId="11" xfId="0" applyFont="1" applyBorder="1"/>
    <xf numFmtId="166" fontId="3" fillId="0" borderId="11" xfId="0" applyNumberFormat="1" applyFont="1" applyBorder="1"/>
    <xf numFmtId="1" fontId="3" fillId="0" borderId="11" xfId="0" applyNumberFormat="1" applyFont="1" applyBorder="1"/>
    <xf numFmtId="3" fontId="3" fillId="0" borderId="12" xfId="0" applyNumberFormat="1" applyFont="1" applyBorder="1"/>
    <xf numFmtId="0" fontId="11" fillId="0" borderId="11" xfId="0" applyFont="1" applyBorder="1"/>
    <xf numFmtId="3" fontId="11" fillId="0" borderId="12" xfId="0" applyNumberFormat="1" applyFont="1" applyBorder="1"/>
    <xf numFmtId="14" fontId="3" fillId="0" borderId="0" xfId="0" applyNumberFormat="1" applyFont="1"/>
    <xf numFmtId="0" fontId="3" fillId="0" borderId="9" xfId="0" applyFont="1" applyBorder="1"/>
    <xf numFmtId="3" fontId="3" fillId="0" borderId="11" xfId="0" applyNumberFormat="1" applyFont="1" applyBorder="1"/>
    <xf numFmtId="2" fontId="3" fillId="0" borderId="9" xfId="0" applyNumberFormat="1" applyFont="1" applyBorder="1"/>
    <xf numFmtId="0" fontId="3" fillId="0" borderId="10" xfId="0" applyFont="1" applyBorder="1" applyAlignment="1">
      <alignment horizontal="right"/>
    </xf>
    <xf numFmtId="2" fontId="3" fillId="0" borderId="11" xfId="0" applyNumberFormat="1" applyFont="1" applyBorder="1"/>
    <xf numFmtId="3" fontId="16" fillId="0" borderId="16" xfId="0" applyNumberFormat="1" applyFont="1" applyBorder="1"/>
    <xf numFmtId="1" fontId="3" fillId="0" borderId="9" xfId="0" applyNumberFormat="1" applyFont="1" applyBorder="1" applyAlignment="1">
      <alignment horizontal="center"/>
    </xf>
    <xf numFmtId="0" fontId="11" fillId="0" borderId="17" xfId="0" applyFont="1" applyBorder="1"/>
    <xf numFmtId="0" fontId="3" fillId="0" borderId="18" xfId="0" applyFont="1" applyBorder="1"/>
    <xf numFmtId="168" fontId="11" fillId="0" borderId="19" xfId="0" applyNumberFormat="1" applyFont="1" applyBorder="1" applyAlignment="1">
      <alignment horizontal="center"/>
    </xf>
    <xf numFmtId="0" fontId="3" fillId="0" borderId="12" xfId="0" applyFont="1" applyBorder="1"/>
    <xf numFmtId="166" fontId="11" fillId="0" borderId="0" xfId="0" applyNumberFormat="1" applyFont="1" applyAlignment="1">
      <alignment horizontal="center" vertical="center"/>
    </xf>
    <xf numFmtId="166" fontId="3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14" fillId="0" borderId="20" xfId="0" applyFont="1" applyBorder="1" applyAlignment="1">
      <alignment horizontal="center"/>
    </xf>
    <xf numFmtId="0" fontId="17" fillId="0" borderId="21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4" fillId="0" borderId="22" xfId="0" applyFont="1" applyBorder="1" applyAlignment="1">
      <alignment horizontal="center"/>
    </xf>
    <xf numFmtId="3" fontId="13" fillId="0" borderId="21" xfId="0" applyNumberFormat="1" applyFont="1" applyBorder="1"/>
    <xf numFmtId="3" fontId="3" fillId="0" borderId="21" xfId="0" applyNumberFormat="1" applyFont="1" applyBorder="1"/>
    <xf numFmtId="0" fontId="13" fillId="0" borderId="21" xfId="0" applyFont="1" applyBorder="1"/>
    <xf numFmtId="165" fontId="3" fillId="0" borderId="4" xfId="0" applyNumberFormat="1" applyFont="1" applyBorder="1"/>
    <xf numFmtId="0" fontId="20" fillId="2" borderId="1" xfId="0" applyFont="1" applyFill="1" applyBorder="1" applyAlignment="1">
      <alignment horizontal="center" vertical="center" wrapText="1"/>
    </xf>
    <xf numFmtId="167" fontId="3" fillId="0" borderId="1" xfId="0" applyNumberFormat="1" applyFont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1" fontId="9" fillId="2" borderId="1" xfId="0" applyNumberFormat="1" applyFont="1" applyFill="1" applyBorder="1" applyAlignment="1">
      <alignment vertical="center"/>
    </xf>
    <xf numFmtId="0" fontId="20" fillId="2" borderId="2" xfId="0" applyFont="1" applyFill="1" applyBorder="1" applyAlignment="1">
      <alignment horizontal="center" wrapText="1"/>
    </xf>
    <xf numFmtId="0" fontId="3" fillId="0" borderId="1" xfId="0" applyFont="1" applyBorder="1"/>
    <xf numFmtId="167" fontId="3" fillId="0" borderId="1" xfId="0" applyNumberFormat="1" applyFont="1" applyBorder="1"/>
    <xf numFmtId="0" fontId="3" fillId="0" borderId="21" xfId="0" applyFont="1" applyBorder="1"/>
    <xf numFmtId="0" fontId="1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6" fontId="11" fillId="0" borderId="0" xfId="0" applyNumberFormat="1" applyFont="1" applyAlignment="1">
      <alignment horizontal="left" vertical="center"/>
    </xf>
    <xf numFmtId="0" fontId="13" fillId="2" borderId="10" xfId="0" applyFont="1" applyFill="1" applyBorder="1"/>
    <xf numFmtId="1" fontId="13" fillId="2" borderId="9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1" fontId="9" fillId="0" borderId="1" xfId="0" applyNumberFormat="1" applyFont="1" applyBorder="1"/>
    <xf numFmtId="166" fontId="11" fillId="0" borderId="3" xfId="0" applyNumberFormat="1" applyFont="1" applyBorder="1" applyAlignment="1">
      <alignment horizontal="left" vertical="center"/>
    </xf>
    <xf numFmtId="166" fontId="11" fillId="0" borderId="4" xfId="0" applyNumberFormat="1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right" vertical="center"/>
    </xf>
    <xf numFmtId="166" fontId="13" fillId="0" borderId="5" xfId="0" applyNumberFormat="1" applyFont="1" applyBorder="1" applyAlignment="1">
      <alignment vertical="center"/>
    </xf>
    <xf numFmtId="165" fontId="13" fillId="0" borderId="6" xfId="0" applyNumberFormat="1" applyFont="1" applyBorder="1" applyAlignment="1">
      <alignment vertical="center"/>
    </xf>
    <xf numFmtId="166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" fontId="3" fillId="0" borderId="6" xfId="0" applyNumberFormat="1" applyFont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1" fontId="9" fillId="0" borderId="1" xfId="0" applyNumberFormat="1" applyFont="1" applyBorder="1" applyAlignment="1">
      <alignment vertical="center"/>
    </xf>
    <xf numFmtId="1" fontId="20" fillId="2" borderId="2" xfId="0" applyNumberFormat="1" applyFont="1" applyFill="1" applyBorder="1" applyAlignment="1">
      <alignment horizontal="center" wrapText="1"/>
    </xf>
    <xf numFmtId="0" fontId="9" fillId="0" borderId="8" xfId="0" applyFont="1" applyBorder="1"/>
    <xf numFmtId="1" fontId="9" fillId="2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3" fontId="16" fillId="0" borderId="23" xfId="0" applyNumberFormat="1" applyFont="1" applyBorder="1"/>
    <xf numFmtId="1" fontId="9" fillId="2" borderId="9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69" fontId="3" fillId="0" borderId="8" xfId="0" applyNumberFormat="1" applyFont="1" applyBorder="1" applyAlignment="1">
      <alignment horizontal="right"/>
    </xf>
    <xf numFmtId="170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center"/>
    </xf>
    <xf numFmtId="0" fontId="3" fillId="0" borderId="10" xfId="0" applyFont="1" applyBorder="1" applyAlignment="1">
      <alignment horizontal="left"/>
    </xf>
    <xf numFmtId="2" fontId="3" fillId="0" borderId="24" xfId="0" applyNumberFormat="1" applyFont="1" applyBorder="1"/>
    <xf numFmtId="0" fontId="3" fillId="0" borderId="25" xfId="0" applyFont="1" applyBorder="1" applyAlignment="1">
      <alignment horizontal="right" vertical="center"/>
    </xf>
    <xf numFmtId="0" fontId="3" fillId="0" borderId="29" xfId="0" applyFont="1" applyBorder="1" applyAlignment="1">
      <alignment horizontal="right" vertical="center"/>
    </xf>
    <xf numFmtId="0" fontId="13" fillId="0" borderId="3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1" fillId="0" borderId="32" xfId="0" applyFont="1" applyBorder="1" applyAlignment="1">
      <alignment horizontal="center" vertical="center" wrapText="1"/>
    </xf>
    <xf numFmtId="171" fontId="3" fillId="0" borderId="30" xfId="0" applyNumberFormat="1" applyFont="1" applyBorder="1" applyAlignment="1">
      <alignment horizontal="center"/>
    </xf>
    <xf numFmtId="171" fontId="3" fillId="0" borderId="26" xfId="0" applyNumberFormat="1" applyFont="1" applyBorder="1" applyAlignment="1">
      <alignment horizontal="center"/>
    </xf>
    <xf numFmtId="4" fontId="3" fillId="0" borderId="0" xfId="0" applyNumberFormat="1" applyFont="1"/>
    <xf numFmtId="4" fontId="25" fillId="0" borderId="0" xfId="0" applyNumberFormat="1" applyFont="1"/>
    <xf numFmtId="0" fontId="25" fillId="0" borderId="0" xfId="0" applyFont="1"/>
    <xf numFmtId="4" fontId="11" fillId="0" borderId="0" xfId="0" applyNumberFormat="1" applyFont="1" applyAlignment="1">
      <alignment vertical="center"/>
    </xf>
    <xf numFmtId="0" fontId="24" fillId="0" borderId="34" xfId="0" applyFont="1" applyBorder="1" applyAlignment="1">
      <alignment horizontal="centerContinuous" vertical="center"/>
    </xf>
    <xf numFmtId="0" fontId="3" fillId="0" borderId="36" xfId="0" applyFont="1" applyBorder="1" applyAlignment="1">
      <alignment horizontal="centerContinuous" vertical="center"/>
    </xf>
    <xf numFmtId="0" fontId="24" fillId="0" borderId="36" xfId="0" applyFont="1" applyBorder="1" applyAlignment="1">
      <alignment horizontal="centerContinuous" vertical="center"/>
    </xf>
    <xf numFmtId="0" fontId="24" fillId="0" borderId="35" xfId="0" applyFont="1" applyBorder="1" applyAlignment="1">
      <alignment horizontal="centerContinuous" vertical="center"/>
    </xf>
    <xf numFmtId="0" fontId="3" fillId="0" borderId="25" xfId="0" applyFont="1" applyBorder="1"/>
    <xf numFmtId="0" fontId="11" fillId="0" borderId="25" xfId="0" applyFont="1" applyBorder="1" applyAlignment="1">
      <alignment vertical="center"/>
    </xf>
    <xf numFmtId="0" fontId="11" fillId="0" borderId="27" xfId="0" applyFont="1" applyBorder="1" applyAlignment="1">
      <alignment vertical="center"/>
    </xf>
    <xf numFmtId="0" fontId="3" fillId="0" borderId="29" xfId="0" applyFont="1" applyBorder="1"/>
    <xf numFmtId="0" fontId="3" fillId="0" borderId="17" xfId="0" applyFont="1" applyBorder="1"/>
    <xf numFmtId="0" fontId="11" fillId="0" borderId="41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 textRotation="90" wrapText="1"/>
    </xf>
    <xf numFmtId="0" fontId="11" fillId="0" borderId="39" xfId="0" applyFont="1" applyBorder="1" applyAlignment="1">
      <alignment horizontal="center" vertical="center" textRotation="90"/>
    </xf>
    <xf numFmtId="0" fontId="11" fillId="0" borderId="40" xfId="0" applyFont="1" applyBorder="1" applyAlignment="1">
      <alignment horizontal="center" vertical="center" textRotation="90" wrapText="1"/>
    </xf>
    <xf numFmtId="0" fontId="24" fillId="0" borderId="38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 wrapText="1"/>
    </xf>
    <xf numFmtId="1" fontId="11" fillId="0" borderId="39" xfId="0" applyNumberFormat="1" applyFont="1" applyBorder="1" applyAlignment="1">
      <alignment horizontal="center" vertical="center" wrapText="1"/>
    </xf>
    <xf numFmtId="1" fontId="11" fillId="0" borderId="40" xfId="0" applyNumberFormat="1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Continuous" vertical="center"/>
    </xf>
    <xf numFmtId="173" fontId="3" fillId="0" borderId="0" xfId="0" applyNumberFormat="1" applyFont="1"/>
    <xf numFmtId="0" fontId="16" fillId="0" borderId="34" xfId="0" applyFont="1" applyBorder="1" applyAlignment="1">
      <alignment horizontal="centerContinuous" vertical="center"/>
    </xf>
    <xf numFmtId="0" fontId="3" fillId="0" borderId="44" xfId="0" applyFont="1" applyBorder="1"/>
    <xf numFmtId="166" fontId="11" fillId="0" borderId="39" xfId="0" applyNumberFormat="1" applyFont="1" applyBorder="1" applyAlignment="1">
      <alignment horizontal="center" vertical="center" wrapText="1"/>
    </xf>
    <xf numFmtId="166" fontId="11" fillId="0" borderId="43" xfId="0" applyNumberFormat="1" applyFont="1" applyBorder="1" applyAlignment="1">
      <alignment horizontal="center" vertical="center" wrapText="1"/>
    </xf>
    <xf numFmtId="166" fontId="11" fillId="0" borderId="40" xfId="0" applyNumberFormat="1" applyFont="1" applyBorder="1" applyAlignment="1">
      <alignment horizontal="center" vertical="center" wrapText="1"/>
    </xf>
    <xf numFmtId="165" fontId="11" fillId="0" borderId="39" xfId="0" applyNumberFormat="1" applyFont="1" applyBorder="1" applyAlignment="1">
      <alignment horizontal="center" vertical="center" wrapText="1"/>
    </xf>
    <xf numFmtId="165" fontId="11" fillId="0" borderId="40" xfId="0" applyNumberFormat="1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right" indent="2"/>
    </xf>
    <xf numFmtId="3" fontId="3" fillId="0" borderId="1" xfId="0" applyNumberFormat="1" applyFont="1" applyBorder="1" applyAlignment="1">
      <alignment horizontal="right" indent="2"/>
    </xf>
    <xf numFmtId="3" fontId="11" fillId="0" borderId="1" xfId="0" applyNumberFormat="1" applyFont="1" applyBorder="1" applyAlignment="1">
      <alignment horizontal="right" vertical="center" indent="2"/>
    </xf>
    <xf numFmtId="3" fontId="11" fillId="0" borderId="37" xfId="0" applyNumberFormat="1" applyFont="1" applyBorder="1" applyAlignment="1">
      <alignment horizontal="right" vertical="center" indent="2"/>
    </xf>
    <xf numFmtId="172" fontId="11" fillId="0" borderId="37" xfId="0" applyNumberFormat="1" applyFont="1" applyBorder="1" applyAlignment="1">
      <alignment horizontal="right" vertical="center" indent="2"/>
    </xf>
    <xf numFmtId="3" fontId="3" fillId="0" borderId="45" xfId="0" applyNumberFormat="1" applyFont="1" applyBorder="1" applyAlignment="1">
      <alignment horizontal="right" vertical="center" indent="2"/>
    </xf>
    <xf numFmtId="172" fontId="3" fillId="0" borderId="45" xfId="0" applyNumberFormat="1" applyFont="1" applyBorder="1" applyAlignment="1">
      <alignment horizontal="right" vertical="center" indent="2"/>
    </xf>
    <xf numFmtId="172" fontId="3" fillId="0" borderId="46" xfId="0" applyNumberFormat="1" applyFont="1" applyBorder="1" applyAlignment="1">
      <alignment horizontal="right" vertical="center" indent="2"/>
    </xf>
    <xf numFmtId="3" fontId="3" fillId="0" borderId="1" xfId="0" applyNumberFormat="1" applyFont="1" applyBorder="1" applyAlignment="1">
      <alignment horizontal="right" vertical="center" indent="2"/>
    </xf>
    <xf numFmtId="172" fontId="3" fillId="0" borderId="1" xfId="0" applyNumberFormat="1" applyFont="1" applyBorder="1" applyAlignment="1">
      <alignment horizontal="right" vertical="center" indent="2"/>
    </xf>
    <xf numFmtId="172" fontId="3" fillId="0" borderId="26" xfId="0" applyNumberFormat="1" applyFont="1" applyBorder="1" applyAlignment="1">
      <alignment horizontal="right" vertical="center" indent="2"/>
    </xf>
    <xf numFmtId="4" fontId="3" fillId="0" borderId="1" xfId="0" applyNumberFormat="1" applyFont="1" applyBorder="1" applyAlignment="1">
      <alignment horizontal="left" indent="1"/>
    </xf>
    <xf numFmtId="4" fontId="3" fillId="0" borderId="45" xfId="0" applyNumberFormat="1" applyFont="1" applyBorder="1" applyAlignment="1">
      <alignment horizontal="left" indent="2"/>
    </xf>
    <xf numFmtId="173" fontId="3" fillId="0" borderId="45" xfId="0" applyNumberFormat="1" applyFont="1" applyBorder="1" applyAlignment="1">
      <alignment horizontal="left" indent="2"/>
    </xf>
    <xf numFmtId="173" fontId="3" fillId="0" borderId="46" xfId="0" applyNumberFormat="1" applyFont="1" applyBorder="1" applyAlignment="1">
      <alignment horizontal="left" indent="2"/>
    </xf>
    <xf numFmtId="4" fontId="3" fillId="0" borderId="1" xfId="0" applyNumberFormat="1" applyFont="1" applyBorder="1" applyAlignment="1">
      <alignment horizontal="left" indent="2"/>
    </xf>
    <xf numFmtId="173" fontId="3" fillId="0" borderId="1" xfId="0" applyNumberFormat="1" applyFont="1" applyBorder="1" applyAlignment="1">
      <alignment horizontal="left" indent="2"/>
    </xf>
    <xf numFmtId="173" fontId="3" fillId="0" borderId="26" xfId="0" applyNumberFormat="1" applyFont="1" applyBorder="1" applyAlignment="1">
      <alignment horizontal="left" indent="2"/>
    </xf>
    <xf numFmtId="4" fontId="9" fillId="0" borderId="37" xfId="0" applyNumberFormat="1" applyFont="1" applyBorder="1" applyAlignment="1">
      <alignment horizontal="left" vertical="center" indent="2"/>
    </xf>
    <xf numFmtId="173" fontId="3" fillId="0" borderId="37" xfId="0" applyNumberFormat="1" applyFont="1" applyBorder="1" applyAlignment="1">
      <alignment horizontal="left" vertical="center" indent="2"/>
    </xf>
    <xf numFmtId="173" fontId="3" fillId="0" borderId="28" xfId="0" applyNumberFormat="1" applyFont="1" applyBorder="1" applyAlignment="1">
      <alignment horizontal="left" vertical="center" indent="2"/>
    </xf>
    <xf numFmtId="172" fontId="11" fillId="0" borderId="28" xfId="0" applyNumberFormat="1" applyFont="1" applyBorder="1" applyAlignment="1">
      <alignment horizontal="right" vertical="center" indent="2"/>
    </xf>
    <xf numFmtId="3" fontId="3" fillId="0" borderId="30" xfId="0" applyNumberFormat="1" applyFont="1" applyBorder="1" applyAlignment="1">
      <alignment horizontal="right" indent="2"/>
    </xf>
    <xf numFmtId="3" fontId="3" fillId="0" borderId="26" xfId="0" applyNumberFormat="1" applyFont="1" applyBorder="1" applyAlignment="1">
      <alignment horizontal="right" indent="2"/>
    </xf>
    <xf numFmtId="3" fontId="11" fillId="0" borderId="26" xfId="0" applyNumberFormat="1" applyFont="1" applyBorder="1" applyAlignment="1">
      <alignment horizontal="right" vertical="center" indent="2"/>
    </xf>
    <xf numFmtId="3" fontId="21" fillId="0" borderId="28" xfId="0" applyNumberFormat="1" applyFont="1" applyBorder="1" applyAlignment="1">
      <alignment horizontal="right" vertical="center" indent="2"/>
    </xf>
    <xf numFmtId="3" fontId="3" fillId="0" borderId="2" xfId="0" applyNumberFormat="1" applyFont="1" applyBorder="1" applyAlignment="1">
      <alignment horizontal="right" indent="1"/>
    </xf>
    <xf numFmtId="3" fontId="3" fillId="0" borderId="1" xfId="0" applyNumberFormat="1" applyFont="1" applyBorder="1" applyAlignment="1">
      <alignment horizontal="right" indent="1"/>
    </xf>
    <xf numFmtId="3" fontId="11" fillId="0" borderId="1" xfId="0" applyNumberFormat="1" applyFont="1" applyBorder="1" applyAlignment="1">
      <alignment horizontal="right" vertical="center" indent="1"/>
    </xf>
    <xf numFmtId="3" fontId="11" fillId="0" borderId="37" xfId="0" applyNumberFormat="1" applyFont="1" applyBorder="1" applyAlignment="1">
      <alignment horizontal="right" vertical="center" indent="1"/>
    </xf>
    <xf numFmtId="172" fontId="3" fillId="0" borderId="30" xfId="0" applyNumberFormat="1" applyFont="1" applyBorder="1" applyAlignment="1">
      <alignment horizontal="right" indent="1"/>
    </xf>
    <xf numFmtId="172" fontId="3" fillId="0" borderId="26" xfId="0" applyNumberFormat="1" applyFont="1" applyBorder="1" applyAlignment="1">
      <alignment horizontal="right" indent="1"/>
    </xf>
    <xf numFmtId="172" fontId="11" fillId="0" borderId="26" xfId="0" applyNumberFormat="1" applyFont="1" applyBorder="1" applyAlignment="1">
      <alignment horizontal="right" vertical="center" indent="1"/>
    </xf>
    <xf numFmtId="172" fontId="21" fillId="0" borderId="28" xfId="0" applyNumberFormat="1" applyFont="1" applyBorder="1" applyAlignment="1">
      <alignment horizontal="right" vertical="center" indent="1"/>
    </xf>
    <xf numFmtId="0" fontId="29" fillId="0" borderId="0" xfId="0" applyFont="1"/>
    <xf numFmtId="177" fontId="0" fillId="0" borderId="0" xfId="0" applyNumberFormat="1"/>
    <xf numFmtId="174" fontId="0" fillId="0" borderId="0" xfId="0" applyNumberFormat="1"/>
    <xf numFmtId="175" fontId="0" fillId="0" borderId="1" xfId="1" applyNumberFormat="1" applyFont="1" applyBorder="1"/>
    <xf numFmtId="176" fontId="0" fillId="0" borderId="1" xfId="2" applyNumberFormat="1" applyFont="1" applyBorder="1" applyAlignment="1">
      <alignment horizontal="left" indent="2"/>
    </xf>
    <xf numFmtId="165" fontId="0" fillId="0" borderId="1" xfId="0" applyNumberFormat="1" applyBorder="1" applyAlignment="1">
      <alignment horizontal="left" indent="2"/>
    </xf>
    <xf numFmtId="174" fontId="0" fillId="0" borderId="1" xfId="0" applyNumberFormat="1" applyBorder="1"/>
    <xf numFmtId="177" fontId="0" fillId="0" borderId="1" xfId="0" applyNumberFormat="1" applyBorder="1"/>
    <xf numFmtId="0" fontId="0" fillId="0" borderId="1" xfId="0" applyBorder="1" applyAlignment="1">
      <alignment horizontal="left" indent="1"/>
    </xf>
    <xf numFmtId="178" fontId="3" fillId="0" borderId="25" xfId="0" applyNumberFormat="1" applyFont="1" applyBorder="1" applyAlignment="1">
      <alignment horizontal="right" vertical="center" indent="2"/>
    </xf>
    <xf numFmtId="175" fontId="0" fillId="0" borderId="26" xfId="1" applyNumberFormat="1" applyFont="1" applyBorder="1" applyAlignment="1">
      <alignment horizontal="left" indent="2"/>
    </xf>
    <xf numFmtId="178" fontId="3" fillId="0" borderId="29" xfId="0" applyNumberFormat="1" applyFont="1" applyBorder="1" applyAlignment="1">
      <alignment horizontal="right" vertical="center" indent="2"/>
    </xf>
    <xf numFmtId="175" fontId="0" fillId="0" borderId="2" xfId="1" applyNumberFormat="1" applyFont="1" applyBorder="1"/>
    <xf numFmtId="176" fontId="0" fillId="0" borderId="2" xfId="2" applyNumberFormat="1" applyFont="1" applyBorder="1" applyAlignment="1">
      <alignment horizontal="left" indent="2"/>
    </xf>
    <xf numFmtId="165" fontId="0" fillId="0" borderId="2" xfId="0" applyNumberFormat="1" applyBorder="1" applyAlignment="1">
      <alignment horizontal="left" indent="2"/>
    </xf>
    <xf numFmtId="174" fontId="0" fillId="0" borderId="2" xfId="0" applyNumberFormat="1" applyBorder="1"/>
    <xf numFmtId="177" fontId="0" fillId="0" borderId="2" xfId="0" applyNumberFormat="1" applyBorder="1"/>
    <xf numFmtId="0" fontId="0" fillId="0" borderId="2" xfId="0" applyBorder="1" applyAlignment="1">
      <alignment horizontal="left" indent="1"/>
    </xf>
    <xf numFmtId="175" fontId="0" fillId="0" borderId="30" xfId="1" applyNumberFormat="1" applyFont="1" applyBorder="1" applyAlignment="1">
      <alignment horizontal="left" indent="2"/>
    </xf>
    <xf numFmtId="0" fontId="11" fillId="0" borderId="3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176" fontId="30" fillId="0" borderId="39" xfId="2" applyNumberFormat="1" applyFont="1" applyBorder="1" applyAlignment="1">
      <alignment horizontal="left" indent="2"/>
    </xf>
    <xf numFmtId="177" fontId="0" fillId="0" borderId="39" xfId="0" applyNumberFormat="1" applyBorder="1"/>
    <xf numFmtId="0" fontId="32" fillId="0" borderId="50" xfId="0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33" fillId="0" borderId="0" xfId="0" applyFont="1"/>
    <xf numFmtId="0" fontId="1" fillId="0" borderId="48" xfId="0" applyFont="1" applyBorder="1"/>
    <xf numFmtId="0" fontId="0" fillId="0" borderId="48" xfId="0" applyBorder="1"/>
    <xf numFmtId="0" fontId="1" fillId="0" borderId="2" xfId="0" applyFont="1" applyBorder="1"/>
    <xf numFmtId="0" fontId="0" fillId="0" borderId="2" xfId="0" applyBorder="1"/>
    <xf numFmtId="0" fontId="1" fillId="0" borderId="21" xfId="0" applyFont="1" applyBorder="1"/>
    <xf numFmtId="0" fontId="0" fillId="0" borderId="21" xfId="0" applyBorder="1"/>
    <xf numFmtId="0" fontId="1" fillId="0" borderId="51" xfId="0" applyFont="1" applyBorder="1"/>
    <xf numFmtId="0" fontId="0" fillId="0" borderId="51" xfId="0" applyBorder="1"/>
    <xf numFmtId="0" fontId="1" fillId="0" borderId="52" xfId="0" applyFont="1" applyBorder="1"/>
    <xf numFmtId="175" fontId="1" fillId="0" borderId="52" xfId="0" applyNumberFormat="1" applyFont="1" applyBorder="1"/>
    <xf numFmtId="0" fontId="1" fillId="0" borderId="53" xfId="0" applyFont="1" applyBorder="1"/>
    <xf numFmtId="0" fontId="1" fillId="0" borderId="54" xfId="0" applyFont="1" applyBorder="1"/>
    <xf numFmtId="0" fontId="1" fillId="0" borderId="1" xfId="0" applyFont="1" applyBorder="1"/>
    <xf numFmtId="0" fontId="0" fillId="0" borderId="1" xfId="0" applyBorder="1"/>
    <xf numFmtId="3" fontId="0" fillId="0" borderId="2" xfId="0" applyNumberFormat="1" applyBorder="1"/>
    <xf numFmtId="3" fontId="0" fillId="0" borderId="1" xfId="0" applyNumberFormat="1" applyBorder="1"/>
    <xf numFmtId="3" fontId="1" fillId="0" borderId="1" xfId="0" applyNumberFormat="1" applyFont="1" applyBorder="1"/>
    <xf numFmtId="3" fontId="0" fillId="0" borderId="21" xfId="0" applyNumberFormat="1" applyBorder="1"/>
    <xf numFmtId="3" fontId="0" fillId="0" borderId="48" xfId="0" applyNumberFormat="1" applyBorder="1"/>
    <xf numFmtId="0" fontId="1" fillId="0" borderId="34" xfId="0" applyFont="1" applyBorder="1"/>
    <xf numFmtId="0" fontId="1" fillId="0" borderId="36" xfId="0" applyFont="1" applyBorder="1"/>
    <xf numFmtId="0" fontId="1" fillId="0" borderId="55" xfId="0" applyFont="1" applyBorder="1"/>
    <xf numFmtId="0" fontId="1" fillId="0" borderId="33" xfId="0" applyFont="1" applyBorder="1"/>
    <xf numFmtId="0" fontId="1" fillId="0" borderId="58" xfId="0" applyFont="1" applyBorder="1"/>
    <xf numFmtId="0" fontId="29" fillId="0" borderId="59" xfId="0" applyFont="1" applyBorder="1"/>
    <xf numFmtId="0" fontId="1" fillId="0" borderId="60" xfId="0" applyFont="1" applyBorder="1"/>
    <xf numFmtId="0" fontId="0" fillId="0" borderId="49" xfId="0" applyBorder="1"/>
    <xf numFmtId="0" fontId="0" fillId="0" borderId="59" xfId="0" applyBorder="1"/>
    <xf numFmtId="175" fontId="29" fillId="0" borderId="61" xfId="0" applyNumberFormat="1" applyFont="1" applyBorder="1"/>
    <xf numFmtId="0" fontId="33" fillId="0" borderId="62" xfId="0" applyFont="1" applyBorder="1"/>
    <xf numFmtId="0" fontId="33" fillId="0" borderId="63" xfId="0" applyFont="1" applyBorder="1"/>
    <xf numFmtId="0" fontId="33" fillId="0" borderId="64" xfId="0" applyFont="1" applyBorder="1"/>
    <xf numFmtId="0" fontId="29" fillId="0" borderId="63" xfId="0" applyFont="1" applyBorder="1"/>
    <xf numFmtId="175" fontId="29" fillId="0" borderId="65" xfId="1" applyNumberFormat="1" applyFont="1" applyBorder="1"/>
    <xf numFmtId="0" fontId="1" fillId="0" borderId="66" xfId="0" applyFont="1" applyBorder="1"/>
    <xf numFmtId="0" fontId="1" fillId="0" borderId="50" xfId="0" applyFont="1" applyBorder="1"/>
    <xf numFmtId="0" fontId="1" fillId="0" borderId="67" xfId="0" applyFont="1" applyBorder="1"/>
    <xf numFmtId="0" fontId="12" fillId="0" borderId="55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2" fillId="0" borderId="67" xfId="0" applyFont="1" applyBorder="1" applyAlignment="1">
      <alignment horizontal="center" vertical="center"/>
    </xf>
    <xf numFmtId="0" fontId="12" fillId="0" borderId="68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/>
    </xf>
    <xf numFmtId="175" fontId="30" fillId="0" borderId="39" xfId="1" applyNumberFormat="1" applyFont="1" applyBorder="1"/>
    <xf numFmtId="174" fontId="30" fillId="0" borderId="39" xfId="1" applyNumberFormat="1" applyFont="1" applyBorder="1"/>
    <xf numFmtId="165" fontId="30" fillId="0" borderId="39" xfId="0" applyNumberFormat="1" applyFont="1" applyBorder="1" applyAlignment="1">
      <alignment horizontal="left" indent="1"/>
    </xf>
    <xf numFmtId="0" fontId="36" fillId="0" borderId="34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 indent="3"/>
    </xf>
    <xf numFmtId="0" fontId="1" fillId="0" borderId="37" xfId="0" applyFont="1" applyBorder="1" applyAlignment="1">
      <alignment horizontal="center"/>
    </xf>
    <xf numFmtId="0" fontId="1" fillId="0" borderId="37" xfId="0" applyFont="1" applyBorder="1" applyAlignment="1">
      <alignment horizontal="right" indent="3"/>
    </xf>
    <xf numFmtId="178" fontId="3" fillId="0" borderId="44" xfId="0" applyNumberFormat="1" applyFont="1" applyBorder="1" applyAlignment="1">
      <alignment vertical="center"/>
    </xf>
    <xf numFmtId="0" fontId="1" fillId="0" borderId="45" xfId="0" applyFont="1" applyBorder="1" applyAlignment="1">
      <alignment horizontal="center"/>
    </xf>
    <xf numFmtId="0" fontId="1" fillId="0" borderId="45" xfId="0" applyFont="1" applyBorder="1" applyAlignment="1">
      <alignment horizontal="right" indent="3"/>
    </xf>
    <xf numFmtId="165" fontId="0" fillId="0" borderId="45" xfId="0" applyNumberFormat="1" applyBorder="1" applyAlignment="1">
      <alignment horizontal="left" indent="2"/>
    </xf>
    <xf numFmtId="178" fontId="3" fillId="0" borderId="27" xfId="0" applyNumberFormat="1" applyFont="1" applyBorder="1" applyAlignment="1">
      <alignment horizontal="right" vertical="center"/>
    </xf>
    <xf numFmtId="165" fontId="0" fillId="0" borderId="37" xfId="0" applyNumberFormat="1" applyBorder="1" applyAlignment="1">
      <alignment horizontal="left" indent="2"/>
    </xf>
    <xf numFmtId="0" fontId="12" fillId="0" borderId="0" xfId="0" applyFont="1"/>
    <xf numFmtId="175" fontId="0" fillId="0" borderId="0" xfId="0" applyNumberFormat="1"/>
    <xf numFmtId="0" fontId="12" fillId="0" borderId="31" xfId="0" applyFont="1" applyBorder="1"/>
    <xf numFmtId="0" fontId="12" fillId="0" borderId="68" xfId="0" applyFont="1" applyBorder="1" applyAlignment="1">
      <alignment horizontal="center"/>
    </xf>
    <xf numFmtId="3" fontId="12" fillId="0" borderId="68" xfId="0" applyNumberFormat="1" applyFont="1" applyBorder="1" applyAlignment="1">
      <alignment horizontal="right" indent="3"/>
    </xf>
    <xf numFmtId="0" fontId="12" fillId="0" borderId="68" xfId="0" applyFont="1" applyBorder="1"/>
    <xf numFmtId="0" fontId="36" fillId="0" borderId="69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179" fontId="36" fillId="0" borderId="0" xfId="0" applyNumberFormat="1" applyFont="1" applyAlignment="1">
      <alignment horizontal="center" vertical="center"/>
    </xf>
    <xf numFmtId="0" fontId="10" fillId="0" borderId="45" xfId="0" applyFont="1" applyBorder="1" applyAlignment="1">
      <alignment horizontal="center"/>
    </xf>
    <xf numFmtId="0" fontId="10" fillId="0" borderId="46" xfId="0" applyFont="1" applyBorder="1" applyAlignment="1">
      <alignment horizontal="center"/>
    </xf>
    <xf numFmtId="0" fontId="10" fillId="0" borderId="74" xfId="0" applyFont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75" xfId="0" applyFont="1" applyBorder="1" applyAlignment="1">
      <alignment horizontal="center"/>
    </xf>
    <xf numFmtId="0" fontId="38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38" fillId="0" borderId="17" xfId="0" applyFont="1" applyBorder="1" applyAlignment="1">
      <alignment horizontal="centerContinuous" vertical="center"/>
    </xf>
    <xf numFmtId="0" fontId="38" fillId="0" borderId="18" xfId="0" applyFont="1" applyBorder="1" applyAlignment="1">
      <alignment horizontal="centerContinuous" vertical="center"/>
    </xf>
    <xf numFmtId="0" fontId="38" fillId="0" borderId="42" xfId="0" applyFont="1" applyBorder="1" applyAlignment="1">
      <alignment horizontal="centerContinuous" vertical="center"/>
    </xf>
    <xf numFmtId="0" fontId="0" fillId="0" borderId="76" xfId="0" applyBorder="1"/>
    <xf numFmtId="0" fontId="10" fillId="0" borderId="78" xfId="0" applyFont="1" applyBorder="1"/>
    <xf numFmtId="0" fontId="10" fillId="0" borderId="23" xfId="0" applyFont="1" applyBorder="1" applyAlignment="1">
      <alignment horizontal="center"/>
    </xf>
    <xf numFmtId="0" fontId="42" fillId="0" borderId="77" xfId="0" applyFont="1" applyBorder="1" applyAlignment="1">
      <alignment horizontal="center"/>
    </xf>
    <xf numFmtId="0" fontId="10" fillId="0" borderId="79" xfId="0" applyFont="1" applyBorder="1" applyAlignment="1">
      <alignment horizontal="center" vertical="center"/>
    </xf>
    <xf numFmtId="0" fontId="10" fillId="0" borderId="80" xfId="0" applyFont="1" applyBorder="1" applyAlignment="1">
      <alignment horizontal="center" vertical="center"/>
    </xf>
    <xf numFmtId="0" fontId="0" fillId="0" borderId="74" xfId="0" applyBorder="1" applyAlignment="1">
      <alignment horizontal="right" vertical="center" indent="2"/>
    </xf>
    <xf numFmtId="0" fontId="0" fillId="0" borderId="4" xfId="0" applyBorder="1" applyAlignment="1">
      <alignment horizontal="right" vertical="center" indent="2"/>
    </xf>
    <xf numFmtId="1" fontId="0" fillId="0" borderId="4" xfId="0" applyNumberFormat="1" applyBorder="1" applyAlignment="1">
      <alignment horizontal="right" vertical="center" indent="2"/>
    </xf>
    <xf numFmtId="0" fontId="0" fillId="0" borderId="45" xfId="0" applyBorder="1" applyAlignment="1">
      <alignment horizontal="right" vertical="center" indent="2"/>
    </xf>
    <xf numFmtId="0" fontId="0" fillId="0" borderId="1" xfId="0" applyBorder="1" applyAlignment="1">
      <alignment horizontal="right" vertical="center" indent="2"/>
    </xf>
    <xf numFmtId="1" fontId="0" fillId="0" borderId="1" xfId="0" applyNumberFormat="1" applyBorder="1" applyAlignment="1">
      <alignment horizontal="right" vertical="center" indent="2"/>
    </xf>
    <xf numFmtId="1" fontId="0" fillId="0" borderId="26" xfId="0" applyNumberFormat="1" applyBorder="1" applyAlignment="1">
      <alignment horizontal="right" vertical="center" indent="2"/>
    </xf>
    <xf numFmtId="1" fontId="0" fillId="0" borderId="56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74" xfId="0" applyNumberFormat="1" applyBorder="1" applyAlignment="1">
      <alignment horizontal="right" vertical="center" indent="2"/>
    </xf>
    <xf numFmtId="1" fontId="0" fillId="0" borderId="55" xfId="0" applyNumberFormat="1" applyBorder="1" applyAlignment="1">
      <alignment horizontal="right" vertical="center" indent="2"/>
    </xf>
    <xf numFmtId="175" fontId="0" fillId="0" borderId="45" xfId="1" applyNumberFormat="1" applyFont="1" applyBorder="1" applyAlignment="1">
      <alignment horizontal="right" vertical="center" indent="2"/>
    </xf>
    <xf numFmtId="175" fontId="0" fillId="0" borderId="1" xfId="1" applyNumberFormat="1" applyFont="1" applyBorder="1" applyAlignment="1">
      <alignment horizontal="right" vertical="center" indent="2"/>
    </xf>
    <xf numFmtId="0" fontId="10" fillId="0" borderId="0" xfId="0" applyFont="1" applyAlignment="1">
      <alignment horizontal="center" vertical="center"/>
    </xf>
    <xf numFmtId="175" fontId="10" fillId="0" borderId="41" xfId="1" applyNumberFormat="1" applyFont="1" applyBorder="1" applyAlignment="1">
      <alignment horizontal="right" vertical="center"/>
    </xf>
    <xf numFmtId="175" fontId="10" fillId="0" borderId="39" xfId="1" applyNumberFormat="1" applyFont="1" applyBorder="1"/>
    <xf numFmtId="1" fontId="10" fillId="0" borderId="41" xfId="0" applyNumberFormat="1" applyFont="1" applyBorder="1" applyAlignment="1">
      <alignment horizontal="right" indent="2"/>
    </xf>
    <xf numFmtId="1" fontId="10" fillId="0" borderId="41" xfId="0" applyNumberFormat="1" applyFont="1" applyBorder="1" applyAlignment="1">
      <alignment horizontal="left" indent="2"/>
    </xf>
    <xf numFmtId="1" fontId="10" fillId="0" borderId="40" xfId="0" applyNumberFormat="1" applyFont="1" applyBorder="1" applyAlignment="1">
      <alignment horizontal="right" indent="2"/>
    </xf>
    <xf numFmtId="3" fontId="10" fillId="0" borderId="39" xfId="0" applyNumberFormat="1" applyFont="1" applyBorder="1" applyAlignment="1">
      <alignment horizontal="right" indent="2"/>
    </xf>
    <xf numFmtId="0" fontId="10" fillId="0" borderId="0" xfId="0" applyFont="1"/>
    <xf numFmtId="175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175" fontId="10" fillId="0" borderId="38" xfId="0" applyNumberFormat="1" applyFont="1" applyBorder="1" applyAlignment="1">
      <alignment vertical="center"/>
    </xf>
    <xf numFmtId="175" fontId="10" fillId="0" borderId="39" xfId="0" applyNumberFormat="1" applyFont="1" applyBorder="1" applyAlignment="1">
      <alignment vertical="center"/>
    </xf>
    <xf numFmtId="0" fontId="10" fillId="0" borderId="23" xfId="0" applyFont="1" applyBorder="1" applyAlignment="1">
      <alignment horizontal="center" vertical="center" wrapText="1"/>
    </xf>
    <xf numFmtId="3" fontId="10" fillId="0" borderId="39" xfId="0" applyNumberFormat="1" applyFont="1" applyBorder="1" applyAlignment="1">
      <alignment horizontal="right" vertical="center" indent="2"/>
    </xf>
    <xf numFmtId="3" fontId="10" fillId="0" borderId="38" xfId="0" applyNumberFormat="1" applyFont="1" applyBorder="1" applyAlignment="1">
      <alignment horizontal="right" vertical="center" indent="2"/>
    </xf>
    <xf numFmtId="0" fontId="27" fillId="0" borderId="25" xfId="0" applyFont="1" applyBorder="1" applyAlignment="1">
      <alignment horizontal="center" vertical="center" wrapText="1"/>
    </xf>
    <xf numFmtId="175" fontId="3" fillId="0" borderId="26" xfId="1" applyNumberFormat="1" applyFont="1" applyBorder="1"/>
    <xf numFmtId="180" fontId="3" fillId="0" borderId="26" xfId="1" applyNumberFormat="1" applyFont="1" applyBorder="1" applyAlignment="1">
      <alignment horizontal="left" indent="6"/>
    </xf>
    <xf numFmtId="175" fontId="31" fillId="0" borderId="40" xfId="1" applyNumberFormat="1" applyFont="1" applyBorder="1" applyAlignment="1">
      <alignment horizontal="left" indent="2"/>
    </xf>
    <xf numFmtId="165" fontId="30" fillId="0" borderId="39" xfId="0" applyNumberFormat="1" applyFont="1" applyBorder="1" applyAlignment="1">
      <alignment horizontal="left" indent="2"/>
    </xf>
    <xf numFmtId="174" fontId="30" fillId="0" borderId="39" xfId="0" applyNumberFormat="1" applyFont="1" applyBorder="1"/>
    <xf numFmtId="0" fontId="9" fillId="0" borderId="38" xfId="0" applyFont="1" applyBorder="1"/>
    <xf numFmtId="0" fontId="30" fillId="0" borderId="2" xfId="0" applyFont="1" applyBorder="1"/>
    <xf numFmtId="175" fontId="30" fillId="0" borderId="30" xfId="1" applyNumberFormat="1" applyFont="1" applyBorder="1"/>
    <xf numFmtId="0" fontId="30" fillId="0" borderId="1" xfId="0" applyFont="1" applyBorder="1"/>
    <xf numFmtId="175" fontId="30" fillId="0" borderId="26" xfId="1" applyNumberFormat="1" applyFont="1" applyBorder="1"/>
    <xf numFmtId="175" fontId="31" fillId="0" borderId="26" xfId="1" applyNumberFormat="1" applyFont="1" applyBorder="1"/>
    <xf numFmtId="175" fontId="35" fillId="0" borderId="30" xfId="1" applyNumberFormat="1" applyFont="1" applyBorder="1"/>
    <xf numFmtId="175" fontId="10" fillId="0" borderId="26" xfId="1" applyNumberFormat="1" applyFont="1" applyBorder="1"/>
    <xf numFmtId="0" fontId="3" fillId="0" borderId="25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right" indent="2"/>
    </xf>
    <xf numFmtId="166" fontId="3" fillId="0" borderId="26" xfId="0" applyNumberFormat="1" applyFont="1" applyBorder="1" applyAlignment="1">
      <alignment horizontal="right" indent="2"/>
    </xf>
    <xf numFmtId="0" fontId="3" fillId="0" borderId="1" xfId="0" applyFont="1" applyBorder="1" applyAlignment="1">
      <alignment horizontal="right" indent="2"/>
    </xf>
    <xf numFmtId="0" fontId="3" fillId="0" borderId="29" xfId="0" applyFont="1" applyBorder="1" applyAlignment="1">
      <alignment horizontal="center" vertical="center"/>
    </xf>
    <xf numFmtId="166" fontId="3" fillId="0" borderId="2" xfId="0" applyNumberFormat="1" applyFont="1" applyBorder="1" applyAlignment="1">
      <alignment horizontal="right" indent="2"/>
    </xf>
    <xf numFmtId="166" fontId="3" fillId="0" borderId="30" xfId="0" applyNumberFormat="1" applyFont="1" applyBorder="1" applyAlignment="1">
      <alignment horizontal="right" indent="2"/>
    </xf>
    <xf numFmtId="0" fontId="12" fillId="0" borderId="38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 wrapText="1"/>
    </xf>
    <xf numFmtId="0" fontId="43" fillId="0" borderId="40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/>
    </xf>
    <xf numFmtId="166" fontId="3" fillId="0" borderId="48" xfId="0" applyNumberFormat="1" applyFont="1" applyBorder="1" applyAlignment="1">
      <alignment horizontal="right" indent="2"/>
    </xf>
    <xf numFmtId="166" fontId="3" fillId="0" borderId="49" xfId="0" applyNumberFormat="1" applyFont="1" applyBorder="1" applyAlignment="1">
      <alignment horizontal="right" indent="2"/>
    </xf>
    <xf numFmtId="166" fontId="11" fillId="0" borderId="39" xfId="0" applyNumberFormat="1" applyFont="1" applyBorder="1" applyAlignment="1">
      <alignment horizontal="right" vertical="center" indent="2"/>
    </xf>
    <xf numFmtId="166" fontId="11" fillId="0" borderId="40" xfId="0" applyNumberFormat="1" applyFont="1" applyBorder="1" applyAlignment="1">
      <alignment horizontal="right" vertical="center" indent="2"/>
    </xf>
    <xf numFmtId="0" fontId="5" fillId="0" borderId="0" xfId="0" applyFont="1" applyAlignment="1">
      <alignment horizontal="centerContinuous" vertical="center" wrapText="1"/>
    </xf>
    <xf numFmtId="0" fontId="5" fillId="0" borderId="0" xfId="0" applyFont="1" applyAlignment="1">
      <alignment horizontal="centerContinuous" vertical="center"/>
    </xf>
    <xf numFmtId="0" fontId="44" fillId="0" borderId="0" xfId="0" applyFont="1"/>
    <xf numFmtId="0" fontId="0" fillId="0" borderId="0" xfId="0" applyAlignment="1">
      <alignment horizontal="center" vertical="center"/>
    </xf>
    <xf numFmtId="0" fontId="11" fillId="3" borderId="34" xfId="0" applyFont="1" applyFill="1" applyBorder="1" applyAlignment="1">
      <alignment horizontal="left" vertical="center"/>
    </xf>
    <xf numFmtId="0" fontId="11" fillId="3" borderId="35" xfId="0" applyFont="1" applyFill="1" applyBorder="1" applyAlignment="1">
      <alignment horizontal="left" vertical="center"/>
    </xf>
    <xf numFmtId="0" fontId="3" fillId="0" borderId="69" xfId="0" applyFont="1" applyBorder="1"/>
    <xf numFmtId="0" fontId="3" fillId="0" borderId="70" xfId="0" applyFont="1" applyBorder="1" applyAlignment="1">
      <alignment horizontal="center" vertical="center"/>
    </xf>
    <xf numFmtId="0" fontId="3" fillId="0" borderId="34" xfId="0" applyFont="1" applyBorder="1"/>
    <xf numFmtId="0" fontId="3" fillId="0" borderId="36" xfId="0" applyFont="1" applyBorder="1"/>
    <xf numFmtId="4" fontId="3" fillId="0" borderId="35" xfId="0" applyNumberFormat="1" applyFont="1" applyBorder="1"/>
    <xf numFmtId="0" fontId="3" fillId="0" borderId="70" xfId="0" applyFont="1" applyBorder="1"/>
    <xf numFmtId="4" fontId="3" fillId="0" borderId="70" xfId="0" applyNumberFormat="1" applyFont="1" applyBorder="1"/>
    <xf numFmtId="0" fontId="3" fillId="0" borderId="66" xfId="0" applyFont="1" applyBorder="1"/>
    <xf numFmtId="0" fontId="3" fillId="0" borderId="50" xfId="0" applyFont="1" applyBorder="1"/>
    <xf numFmtId="4" fontId="3" fillId="0" borderId="71" xfId="0" applyNumberFormat="1" applyFont="1" applyBorder="1"/>
    <xf numFmtId="0" fontId="11" fillId="0" borderId="66" xfId="0" applyFont="1" applyBorder="1"/>
    <xf numFmtId="0" fontId="11" fillId="0" borderId="50" xfId="0" applyFont="1" applyBorder="1"/>
    <xf numFmtId="4" fontId="11" fillId="0" borderId="71" xfId="0" applyNumberFormat="1" applyFont="1" applyBorder="1"/>
    <xf numFmtId="0" fontId="11" fillId="0" borderId="27" xfId="0" applyFont="1" applyBorder="1" applyAlignment="1">
      <alignment horizontal="center" vertical="center"/>
    </xf>
    <xf numFmtId="171" fontId="11" fillId="0" borderId="28" xfId="0" applyNumberFormat="1" applyFont="1" applyBorder="1" applyAlignment="1">
      <alignment horizontal="center" vertical="center"/>
    </xf>
    <xf numFmtId="0" fontId="11" fillId="0" borderId="0" xfId="0" applyFont="1"/>
    <xf numFmtId="165" fontId="3" fillId="0" borderId="0" xfId="0" applyNumberFormat="1" applyFont="1"/>
    <xf numFmtId="2" fontId="3" fillId="0" borderId="0" xfId="0" applyNumberFormat="1" applyFont="1"/>
    <xf numFmtId="2" fontId="3" fillId="0" borderId="70" xfId="0" applyNumberFormat="1" applyFont="1" applyBorder="1"/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right" indent="3"/>
    </xf>
    <xf numFmtId="1" fontId="1" fillId="0" borderId="0" xfId="0" applyNumberFormat="1" applyFont="1" applyAlignment="1">
      <alignment horizontal="right" indent="3"/>
    </xf>
    <xf numFmtId="1" fontId="37" fillId="0" borderId="0" xfId="0" applyNumberFormat="1" applyFont="1" applyAlignment="1">
      <alignment horizontal="right" indent="3"/>
    </xf>
    <xf numFmtId="172" fontId="3" fillId="0" borderId="0" xfId="0" applyNumberFormat="1" applyFont="1"/>
    <xf numFmtId="181" fontId="3" fillId="0" borderId="30" xfId="0" applyNumberFormat="1" applyFont="1" applyBorder="1" applyAlignment="1">
      <alignment horizontal="right" indent="2"/>
    </xf>
    <xf numFmtId="181" fontId="21" fillId="0" borderId="28" xfId="0" applyNumberFormat="1" applyFont="1" applyBorder="1" applyAlignment="1">
      <alignment horizontal="right" vertical="center" indent="2"/>
    </xf>
    <xf numFmtId="0" fontId="16" fillId="0" borderId="34" xfId="0" applyFont="1" applyBorder="1" applyAlignment="1">
      <alignment horizontal="left" vertical="center"/>
    </xf>
    <xf numFmtId="0" fontId="3" fillId="0" borderId="29" xfId="0" applyFont="1" applyBorder="1" applyAlignment="1">
      <alignment horizontal="left" indent="1"/>
    </xf>
    <xf numFmtId="0" fontId="3" fillId="0" borderId="25" xfId="0" applyFont="1" applyBorder="1" applyAlignment="1">
      <alignment horizontal="left" indent="1"/>
    </xf>
    <xf numFmtId="0" fontId="11" fillId="0" borderId="25" xfId="0" applyFont="1" applyBorder="1" applyAlignment="1">
      <alignment horizontal="left" vertical="center" indent="1"/>
    </xf>
    <xf numFmtId="166" fontId="11" fillId="0" borderId="39" xfId="0" applyNumberFormat="1" applyFont="1" applyBorder="1" applyAlignment="1">
      <alignment horizontal="right" vertical="center" wrapText="1" indent="2"/>
    </xf>
    <xf numFmtId="181" fontId="11" fillId="0" borderId="40" xfId="0" applyNumberFormat="1" applyFont="1" applyBorder="1" applyAlignment="1">
      <alignment horizontal="right" vertical="center" wrapText="1" indent="2"/>
    </xf>
    <xf numFmtId="181" fontId="11" fillId="0" borderId="26" xfId="0" applyNumberFormat="1" applyFont="1" applyBorder="1" applyAlignment="1">
      <alignment horizontal="right" vertical="center" indent="2"/>
    </xf>
    <xf numFmtId="175" fontId="3" fillId="0" borderId="40" xfId="1" applyNumberFormat="1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45" fillId="0" borderId="22" xfId="0" applyFont="1" applyBorder="1" applyAlignment="1">
      <alignment horizontal="center"/>
    </xf>
    <xf numFmtId="0" fontId="45" fillId="0" borderId="2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3" fillId="0" borderId="0" xfId="0" applyNumberFormat="1" applyFont="1"/>
    <xf numFmtId="166" fontId="11" fillId="0" borderId="0" xfId="0" applyNumberFormat="1" applyFont="1"/>
    <xf numFmtId="166" fontId="9" fillId="0" borderId="0" xfId="0" applyNumberFormat="1" applyFont="1"/>
    <xf numFmtId="0" fontId="9" fillId="0" borderId="0" xfId="0" applyFont="1"/>
    <xf numFmtId="1" fontId="9" fillId="0" borderId="0" xfId="0" applyNumberFormat="1" applyFont="1"/>
    <xf numFmtId="3" fontId="9" fillId="0" borderId="9" xfId="0" applyNumberFormat="1" applyFont="1" applyBorder="1"/>
    <xf numFmtId="1" fontId="1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left" vertical="center"/>
    </xf>
    <xf numFmtId="166" fontId="48" fillId="0" borderId="0" xfId="0" applyNumberFormat="1" applyFont="1" applyAlignment="1">
      <alignment horizontal="center" vertical="center"/>
    </xf>
    <xf numFmtId="0" fontId="4" fillId="0" borderId="86" xfId="0" applyFont="1" applyBorder="1" applyAlignment="1">
      <alignment horizontal="center" wrapText="1"/>
    </xf>
    <xf numFmtId="0" fontId="4" fillId="0" borderId="86" xfId="0" applyFont="1" applyBorder="1" applyAlignment="1">
      <alignment horizontal="center" vertical="center" wrapText="1"/>
    </xf>
    <xf numFmtId="17" fontId="3" fillId="0" borderId="25" xfId="0" applyNumberFormat="1" applyFont="1" applyBorder="1"/>
    <xf numFmtId="17" fontId="3" fillId="0" borderId="1" xfId="0" applyNumberFormat="1" applyFont="1" applyBorder="1"/>
    <xf numFmtId="0" fontId="3" fillId="0" borderId="26" xfId="0" applyFont="1" applyBorder="1"/>
    <xf numFmtId="182" fontId="3" fillId="0" borderId="27" xfId="1" applyNumberFormat="1" applyFont="1" applyBorder="1"/>
    <xf numFmtId="182" fontId="3" fillId="0" borderId="37" xfId="1" applyNumberFormat="1" applyFont="1" applyBorder="1"/>
    <xf numFmtId="182" fontId="11" fillId="0" borderId="28" xfId="1" applyNumberFormat="1" applyFont="1" applyBorder="1"/>
    <xf numFmtId="172" fontId="11" fillId="0" borderId="0" xfId="0" applyNumberFormat="1" applyFont="1" applyAlignment="1">
      <alignment vertical="center"/>
    </xf>
    <xf numFmtId="165" fontId="11" fillId="0" borderId="0" xfId="0" applyNumberFormat="1" applyFont="1" applyAlignment="1">
      <alignment vertical="center"/>
    </xf>
    <xf numFmtId="0" fontId="11" fillId="0" borderId="31" xfId="0" applyFont="1" applyBorder="1" applyAlignment="1">
      <alignment horizontal="center" vertical="center" wrapText="1"/>
    </xf>
    <xf numFmtId="175" fontId="3" fillId="0" borderId="26" xfId="1" applyNumberFormat="1" applyFont="1" applyBorder="1" applyAlignment="1">
      <alignment horizontal="left"/>
    </xf>
    <xf numFmtId="180" fontId="3" fillId="0" borderId="30" xfId="1" applyNumberFormat="1" applyFont="1" applyBorder="1" applyAlignment="1">
      <alignment horizontal="left" indent="6"/>
    </xf>
    <xf numFmtId="0" fontId="3" fillId="0" borderId="3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165" fontId="0" fillId="0" borderId="1" xfId="0" applyNumberFormat="1" applyBorder="1" applyAlignment="1">
      <alignment horizontal="left" indent="1"/>
    </xf>
    <xf numFmtId="0" fontId="30" fillId="0" borderId="55" xfId="0" applyFont="1" applyBorder="1" applyAlignment="1">
      <alignment horizontal="right" vertical="center" indent="2"/>
    </xf>
    <xf numFmtId="0" fontId="30" fillId="0" borderId="47" xfId="0" applyFont="1" applyBorder="1" applyAlignment="1">
      <alignment horizontal="right" vertical="center" indent="2"/>
    </xf>
    <xf numFmtId="0" fontId="30" fillId="0" borderId="1" xfId="0" applyFont="1" applyBorder="1" applyAlignment="1">
      <alignment horizontal="right" vertical="center" indent="2"/>
    </xf>
    <xf numFmtId="0" fontId="30" fillId="0" borderId="25" xfId="0" applyFont="1" applyBorder="1" applyAlignment="1">
      <alignment horizontal="right" vertical="center" indent="2"/>
    </xf>
    <xf numFmtId="1" fontId="30" fillId="0" borderId="25" xfId="0" applyNumberFormat="1" applyFont="1" applyBorder="1" applyAlignment="1">
      <alignment horizontal="right" vertical="center" indent="2"/>
    </xf>
    <xf numFmtId="1" fontId="30" fillId="0" borderId="1" xfId="0" applyNumberFormat="1" applyFont="1" applyBorder="1" applyAlignment="1">
      <alignment horizontal="right" vertical="center" indent="2"/>
    </xf>
    <xf numFmtId="3" fontId="9" fillId="0" borderId="1" xfId="0" applyNumberFormat="1" applyFont="1" applyBorder="1" applyAlignment="1">
      <alignment horizontal="right" indent="2"/>
    </xf>
    <xf numFmtId="172" fontId="9" fillId="0" borderId="26" xfId="0" applyNumberFormat="1" applyFont="1" applyBorder="1" applyAlignment="1">
      <alignment horizontal="right" indent="1"/>
    </xf>
    <xf numFmtId="0" fontId="10" fillId="0" borderId="82" xfId="0" applyFont="1" applyBorder="1" applyAlignment="1">
      <alignment horizontal="center"/>
    </xf>
    <xf numFmtId="0" fontId="10" fillId="0" borderId="72" xfId="0" applyFont="1" applyBorder="1" applyAlignment="1">
      <alignment horizontal="center"/>
    </xf>
    <xf numFmtId="3" fontId="3" fillId="0" borderId="22" xfId="0" applyNumberFormat="1" applyFont="1" applyBorder="1" applyAlignment="1">
      <alignment horizontal="right" indent="1"/>
    </xf>
    <xf numFmtId="3" fontId="3" fillId="0" borderId="3" xfId="0" applyNumberFormat="1" applyFont="1" applyBorder="1" applyAlignment="1">
      <alignment horizontal="right" indent="1"/>
    </xf>
    <xf numFmtId="183" fontId="10" fillId="0" borderId="40" xfId="1" applyNumberFormat="1" applyFont="1" applyBorder="1" applyAlignment="1">
      <alignment horizontal="right" indent="2"/>
    </xf>
    <xf numFmtId="183" fontId="10" fillId="0" borderId="40" xfId="0" applyNumberFormat="1" applyFont="1" applyBorder="1" applyAlignment="1">
      <alignment horizontal="right" vertical="center"/>
    </xf>
    <xf numFmtId="183" fontId="10" fillId="0" borderId="40" xfId="0" applyNumberFormat="1" applyFont="1" applyBorder="1" applyAlignment="1">
      <alignment vertical="center"/>
    </xf>
    <xf numFmtId="1" fontId="0" fillId="0" borderId="45" xfId="0" applyNumberFormat="1" applyBorder="1" applyAlignment="1">
      <alignment horizontal="right" vertical="center" indent="2"/>
    </xf>
    <xf numFmtId="165" fontId="0" fillId="0" borderId="46" xfId="0" applyNumberFormat="1" applyBorder="1" applyAlignment="1">
      <alignment horizontal="center" vertical="center"/>
    </xf>
    <xf numFmtId="165" fontId="0" fillId="0" borderId="26" xfId="0" applyNumberFormat="1" applyBorder="1" applyAlignment="1">
      <alignment horizontal="center" vertical="center"/>
    </xf>
    <xf numFmtId="1" fontId="30" fillId="0" borderId="55" xfId="0" applyNumberFormat="1" applyFont="1" applyBorder="1" applyAlignment="1">
      <alignment horizontal="right" vertical="center" indent="1"/>
    </xf>
    <xf numFmtId="1" fontId="30" fillId="0" borderId="1" xfId="0" applyNumberFormat="1" applyFont="1" applyBorder="1" applyAlignment="1">
      <alignment horizontal="right" vertical="center" indent="1"/>
    </xf>
    <xf numFmtId="165" fontId="30" fillId="0" borderId="57" xfId="0" applyNumberFormat="1" applyFont="1" applyBorder="1" applyAlignment="1">
      <alignment horizontal="right" vertical="center" indent="2"/>
    </xf>
    <xf numFmtId="165" fontId="30" fillId="0" borderId="26" xfId="0" applyNumberFormat="1" applyFont="1" applyBorder="1" applyAlignment="1">
      <alignment horizontal="right" vertical="center" indent="2"/>
    </xf>
    <xf numFmtId="165" fontId="10" fillId="0" borderId="40" xfId="0" applyNumberFormat="1" applyFont="1" applyBorder="1" applyAlignment="1">
      <alignment horizontal="right" vertical="center" indent="2"/>
    </xf>
    <xf numFmtId="183" fontId="10" fillId="0" borderId="40" xfId="1" applyNumberFormat="1" applyFont="1" applyBorder="1" applyAlignment="1">
      <alignment horizontal="right"/>
    </xf>
    <xf numFmtId="183" fontId="10" fillId="0" borderId="42" xfId="1" applyNumberFormat="1" applyFont="1" applyBorder="1" applyAlignment="1">
      <alignment horizontal="right"/>
    </xf>
    <xf numFmtId="1" fontId="10" fillId="0" borderId="39" xfId="0" applyNumberFormat="1" applyFont="1" applyBorder="1" applyAlignment="1">
      <alignment horizontal="right" indent="1"/>
    </xf>
    <xf numFmtId="1" fontId="0" fillId="0" borderId="0" xfId="0" applyNumberFormat="1"/>
    <xf numFmtId="1" fontId="10" fillId="0" borderId="39" xfId="0" applyNumberFormat="1" applyFont="1" applyBorder="1" applyAlignment="1">
      <alignment horizontal="right" vertical="center" indent="1"/>
    </xf>
    <xf numFmtId="165" fontId="0" fillId="0" borderId="0" xfId="0" applyNumberFormat="1"/>
    <xf numFmtId="0" fontId="38" fillId="0" borderId="36" xfId="0" applyFont="1" applyBorder="1" applyAlignment="1">
      <alignment horizontal="centerContinuous" vertical="center"/>
    </xf>
    <xf numFmtId="0" fontId="38" fillId="0" borderId="35" xfId="0" applyFont="1" applyBorder="1" applyAlignment="1">
      <alignment horizontal="centerContinuous" vertical="center"/>
    </xf>
    <xf numFmtId="0" fontId="10" fillId="0" borderId="87" xfId="0" applyFont="1" applyBorder="1" applyAlignment="1">
      <alignment horizontal="center" vertical="center"/>
    </xf>
    <xf numFmtId="0" fontId="49" fillId="0" borderId="0" xfId="0" applyFont="1"/>
    <xf numFmtId="0" fontId="38" fillId="0" borderId="23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3" fontId="3" fillId="0" borderId="87" xfId="0" applyNumberFormat="1" applyFont="1" applyBorder="1" applyAlignment="1">
      <alignment horizontal="right" indent="2"/>
    </xf>
    <xf numFmtId="3" fontId="3" fillId="0" borderId="80" xfId="0" applyNumberFormat="1" applyFont="1" applyBorder="1" applyAlignment="1">
      <alignment horizontal="right" indent="2"/>
    </xf>
    <xf numFmtId="0" fontId="0" fillId="0" borderId="77" xfId="0" applyBorder="1"/>
    <xf numFmtId="0" fontId="30" fillId="0" borderId="0" xfId="0" applyFont="1"/>
    <xf numFmtId="174" fontId="10" fillId="0" borderId="23" xfId="0" applyNumberFormat="1" applyFont="1" applyBorder="1" applyAlignment="1">
      <alignment vertical="center"/>
    </xf>
    <xf numFmtId="173" fontId="3" fillId="0" borderId="54" xfId="0" applyNumberFormat="1" applyFont="1" applyBorder="1" applyAlignment="1">
      <alignment horizontal="right" indent="2"/>
    </xf>
    <xf numFmtId="173" fontId="3" fillId="0" borderId="4" xfId="0" applyNumberFormat="1" applyFont="1" applyBorder="1" applyAlignment="1">
      <alignment horizontal="right" indent="2"/>
    </xf>
    <xf numFmtId="173" fontId="9" fillId="0" borderId="4" xfId="0" applyNumberFormat="1" applyFont="1" applyBorder="1" applyAlignment="1">
      <alignment horizontal="right" indent="2"/>
    </xf>
    <xf numFmtId="173" fontId="0" fillId="0" borderId="0" xfId="0" applyNumberFormat="1"/>
    <xf numFmtId="0" fontId="23" fillId="0" borderId="17" xfId="0" applyFont="1" applyBorder="1" applyAlignment="1">
      <alignment horizontal="center"/>
    </xf>
    <xf numFmtId="175" fontId="23" fillId="0" borderId="23" xfId="1" applyNumberFormat="1" applyFont="1" applyBorder="1" applyAlignment="1">
      <alignment horizontal="right" vertical="center"/>
    </xf>
    <xf numFmtId="0" fontId="23" fillId="0" borderId="0" xfId="0" applyFont="1"/>
    <xf numFmtId="173" fontId="3" fillId="0" borderId="2" xfId="0" applyNumberFormat="1" applyFont="1" applyBorder="1" applyAlignment="1">
      <alignment horizontal="right" indent="2"/>
    </xf>
    <xf numFmtId="173" fontId="3" fillId="0" borderId="1" xfId="0" applyNumberFormat="1" applyFont="1" applyBorder="1" applyAlignment="1">
      <alignment horizontal="right" indent="2"/>
    </xf>
    <xf numFmtId="173" fontId="9" fillId="0" borderId="1" xfId="0" applyNumberFormat="1" applyFont="1" applyBorder="1" applyAlignment="1">
      <alignment horizontal="right" indent="2"/>
    </xf>
    <xf numFmtId="173" fontId="3" fillId="0" borderId="22" xfId="0" applyNumberFormat="1" applyFont="1" applyBorder="1" applyAlignment="1">
      <alignment horizontal="right" indent="1"/>
    </xf>
    <xf numFmtId="173" fontId="3" fillId="0" borderId="3" xfId="0" applyNumberFormat="1" applyFont="1" applyBorder="1" applyAlignment="1">
      <alignment horizontal="right" indent="1"/>
    </xf>
    <xf numFmtId="173" fontId="9" fillId="0" borderId="3" xfId="0" applyNumberFormat="1" applyFont="1" applyBorder="1" applyAlignment="1">
      <alignment horizontal="right" indent="1"/>
    </xf>
    <xf numFmtId="176" fontId="3" fillId="0" borderId="30" xfId="0" applyNumberFormat="1" applyFont="1" applyBorder="1" applyAlignment="1">
      <alignment horizontal="right" indent="1"/>
    </xf>
    <xf numFmtId="173" fontId="10" fillId="0" borderId="41" xfId="0" applyNumberFormat="1" applyFont="1" applyBorder="1" applyAlignment="1">
      <alignment horizontal="left" vertical="center" indent="3"/>
    </xf>
    <xf numFmtId="173" fontId="10" fillId="0" borderId="39" xfId="0" applyNumberFormat="1" applyFont="1" applyBorder="1" applyAlignment="1">
      <alignment horizontal="left" vertical="center" indent="3"/>
    </xf>
    <xf numFmtId="174" fontId="23" fillId="0" borderId="39" xfId="1" applyNumberFormat="1" applyFont="1" applyBorder="1" applyAlignment="1">
      <alignment horizontal="left" indent="1"/>
    </xf>
    <xf numFmtId="173" fontId="23" fillId="0" borderId="39" xfId="1" applyNumberFormat="1" applyFont="1" applyBorder="1" applyAlignment="1">
      <alignment horizontal="left" indent="1"/>
    </xf>
    <xf numFmtId="4" fontId="23" fillId="0" borderId="41" xfId="1" applyNumberFormat="1" applyFont="1" applyBorder="1" applyAlignment="1">
      <alignment horizontal="left" indent="1"/>
    </xf>
    <xf numFmtId="176" fontId="11" fillId="0" borderId="40" xfId="0" applyNumberFormat="1" applyFont="1" applyBorder="1" applyAlignment="1">
      <alignment horizontal="right" indent="1"/>
    </xf>
    <xf numFmtId="0" fontId="30" fillId="0" borderId="90" xfId="0" applyFont="1" applyBorder="1" applyAlignment="1">
      <alignment horizontal="center" vertical="center"/>
    </xf>
    <xf numFmtId="3" fontId="9" fillId="0" borderId="90" xfId="0" applyNumberFormat="1" applyFont="1" applyBorder="1" applyAlignment="1">
      <alignment horizontal="right" indent="2"/>
    </xf>
    <xf numFmtId="0" fontId="38" fillId="0" borderId="76" xfId="0" applyFont="1" applyBorder="1" applyAlignment="1">
      <alignment horizontal="centerContinuous" vertical="center"/>
    </xf>
    <xf numFmtId="176" fontId="3" fillId="0" borderId="32" xfId="0" applyNumberFormat="1" applyFont="1" applyBorder="1" applyAlignment="1">
      <alignment horizontal="right" indent="1"/>
    </xf>
    <xf numFmtId="0" fontId="11" fillId="0" borderId="75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174" fontId="23" fillId="0" borderId="41" xfId="1" applyNumberFormat="1" applyFont="1" applyBorder="1" applyAlignment="1">
      <alignment horizontal="right" vertical="center"/>
    </xf>
    <xf numFmtId="0" fontId="38" fillId="0" borderId="76" xfId="0" applyFont="1" applyBorder="1" applyAlignment="1">
      <alignment horizontal="left" vertical="center"/>
    </xf>
    <xf numFmtId="0" fontId="11" fillId="0" borderId="90" xfId="0" applyFont="1" applyBorder="1" applyAlignment="1">
      <alignment horizontal="center" vertical="center"/>
    </xf>
    <xf numFmtId="2" fontId="11" fillId="0" borderId="87" xfId="0" applyNumberFormat="1" applyFont="1" applyBorder="1" applyAlignment="1">
      <alignment horizontal="right" vertical="center" indent="5"/>
    </xf>
    <xf numFmtId="2" fontId="11" fillId="0" borderId="77" xfId="0" applyNumberFormat="1" applyFont="1" applyBorder="1" applyAlignment="1">
      <alignment horizontal="right" vertical="center" indent="5"/>
    </xf>
    <xf numFmtId="2" fontId="11" fillId="0" borderId="23" xfId="0" applyNumberFormat="1" applyFont="1" applyBorder="1" applyAlignment="1">
      <alignment horizontal="right" vertical="center" indent="5"/>
    </xf>
    <xf numFmtId="175" fontId="10" fillId="0" borderId="40" xfId="0" applyNumberFormat="1" applyFont="1" applyBorder="1" applyAlignment="1">
      <alignment vertical="center"/>
    </xf>
    <xf numFmtId="0" fontId="50" fillId="0" borderId="35" xfId="0" applyFont="1" applyBorder="1" applyAlignment="1">
      <alignment horizontal="centerContinuous" vertical="center"/>
    </xf>
    <xf numFmtId="176" fontId="11" fillId="0" borderId="40" xfId="0" applyNumberFormat="1" applyFont="1" applyBorder="1" applyAlignment="1">
      <alignment horizontal="right" vertical="center" indent="1"/>
    </xf>
    <xf numFmtId="173" fontId="9" fillId="0" borderId="20" xfId="0" applyNumberFormat="1" applyFont="1" applyBorder="1" applyAlignment="1">
      <alignment horizontal="right" indent="1"/>
    </xf>
    <xf numFmtId="173" fontId="23" fillId="0" borderId="39" xfId="0" applyNumberFormat="1" applyFont="1" applyBorder="1" applyAlignment="1">
      <alignment horizontal="right" indent="1"/>
    </xf>
    <xf numFmtId="175" fontId="9" fillId="0" borderId="88" xfId="1" applyNumberFormat="1" applyFont="1" applyBorder="1" applyAlignment="1">
      <alignment horizontal="right" vertical="center" indent="2"/>
    </xf>
    <xf numFmtId="1" fontId="9" fillId="0" borderId="89" xfId="0" applyNumberFormat="1" applyFont="1" applyBorder="1" applyAlignment="1">
      <alignment horizontal="right" vertical="center" indent="2"/>
    </xf>
    <xf numFmtId="175" fontId="9" fillId="0" borderId="53" xfId="1" applyNumberFormat="1" applyFont="1" applyBorder="1" applyAlignment="1">
      <alignment horizontal="right" vertical="center" indent="2"/>
    </xf>
    <xf numFmtId="1" fontId="9" fillId="0" borderId="26" xfId="0" applyNumberFormat="1" applyFont="1" applyBorder="1" applyAlignment="1">
      <alignment horizontal="right" vertical="center" indent="2"/>
    </xf>
    <xf numFmtId="175" fontId="9" fillId="0" borderId="4" xfId="1" applyNumberFormat="1" applyFont="1" applyBorder="1" applyAlignment="1">
      <alignment horizontal="right" vertical="center" indent="2"/>
    </xf>
    <xf numFmtId="0" fontId="12" fillId="0" borderId="76" xfId="0" applyFont="1" applyBorder="1" applyAlignment="1">
      <alignment horizontal="center" vertical="center" wrapText="1"/>
    </xf>
    <xf numFmtId="0" fontId="12" fillId="0" borderId="55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top" wrapText="1"/>
    </xf>
    <xf numFmtId="164" fontId="0" fillId="0" borderId="0" xfId="0" applyNumberFormat="1"/>
    <xf numFmtId="184" fontId="10" fillId="0" borderId="41" xfId="0" applyNumberFormat="1" applyFont="1" applyBorder="1" applyAlignment="1">
      <alignment horizontal="center" vertical="center"/>
    </xf>
    <xf numFmtId="175" fontId="10" fillId="0" borderId="61" xfId="1" applyNumberFormat="1" applyFont="1" applyBorder="1"/>
    <xf numFmtId="0" fontId="3" fillId="0" borderId="92" xfId="0" applyFont="1" applyBorder="1" applyAlignment="1">
      <alignment horizontal="center" vertical="center" wrapText="1"/>
    </xf>
    <xf numFmtId="0" fontId="36" fillId="0" borderId="36" xfId="0" applyFont="1" applyBorder="1" applyAlignment="1">
      <alignment horizontal="center" vertical="center"/>
    </xf>
    <xf numFmtId="0" fontId="51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center" wrapText="1"/>
    </xf>
    <xf numFmtId="180" fontId="3" fillId="0" borderId="26" xfId="1" applyNumberFormat="1" applyFont="1" applyBorder="1" applyAlignment="1">
      <alignment horizontal="left" indent="5"/>
    </xf>
    <xf numFmtId="0" fontId="9" fillId="0" borderId="47" xfId="0" applyFont="1" applyBorder="1" applyAlignment="1">
      <alignment horizontal="right" vertical="center"/>
    </xf>
    <xf numFmtId="180" fontId="9" fillId="0" borderId="49" xfId="1" applyNumberFormat="1" applyFont="1" applyBorder="1" applyAlignment="1">
      <alignment horizontal="left" indent="5"/>
    </xf>
    <xf numFmtId="0" fontId="9" fillId="0" borderId="25" xfId="0" applyFont="1" applyBorder="1" applyAlignment="1">
      <alignment horizontal="right" vertical="center"/>
    </xf>
    <xf numFmtId="171" fontId="9" fillId="0" borderId="26" xfId="0" applyNumberFormat="1" applyFont="1" applyBorder="1" applyAlignment="1">
      <alignment horizontal="center"/>
    </xf>
    <xf numFmtId="0" fontId="9" fillId="0" borderId="25" xfId="0" applyFont="1" applyBorder="1"/>
    <xf numFmtId="3" fontId="9" fillId="0" borderId="1" xfId="0" applyNumberFormat="1" applyFont="1" applyBorder="1" applyAlignment="1">
      <alignment horizontal="right" indent="1"/>
    </xf>
    <xf numFmtId="178" fontId="9" fillId="0" borderId="47" xfId="0" applyNumberFormat="1" applyFont="1" applyBorder="1" applyAlignment="1">
      <alignment horizontal="right" vertical="center" indent="2"/>
    </xf>
    <xf numFmtId="175" fontId="30" fillId="0" borderId="48" xfId="1" applyNumberFormat="1" applyFont="1" applyBorder="1"/>
    <xf numFmtId="176" fontId="30" fillId="0" borderId="48" xfId="2" applyNumberFormat="1" applyFont="1" applyBorder="1" applyAlignment="1">
      <alignment horizontal="left" indent="2"/>
    </xf>
    <xf numFmtId="165" fontId="30" fillId="0" borderId="48" xfId="0" applyNumberFormat="1" applyFont="1" applyBorder="1" applyAlignment="1">
      <alignment horizontal="left" indent="2"/>
    </xf>
    <xf numFmtId="174" fontId="30" fillId="0" borderId="48" xfId="0" applyNumberFormat="1" applyFont="1" applyBorder="1"/>
    <xf numFmtId="177" fontId="30" fillId="0" borderId="48" xfId="0" applyNumberFormat="1" applyFont="1" applyBorder="1"/>
    <xf numFmtId="0" fontId="30" fillId="0" borderId="48" xfId="0" applyFont="1" applyBorder="1" applyAlignment="1">
      <alignment horizontal="left" indent="1"/>
    </xf>
    <xf numFmtId="175" fontId="30" fillId="0" borderId="26" xfId="1" applyNumberFormat="1" applyFont="1" applyBorder="1" applyAlignment="1">
      <alignment horizontal="left" indent="2"/>
    </xf>
    <xf numFmtId="0" fontId="31" fillId="0" borderId="81" xfId="0" applyFont="1" applyBorder="1" applyAlignment="1">
      <alignment horizontal="center" vertical="center"/>
    </xf>
    <xf numFmtId="1" fontId="30" fillId="0" borderId="4" xfId="0" applyNumberFormat="1" applyFont="1" applyBorder="1" applyAlignment="1">
      <alignment horizontal="right" vertical="center" indent="2"/>
    </xf>
    <xf numFmtId="1" fontId="30" fillId="0" borderId="1" xfId="0" applyNumberFormat="1" applyFont="1" applyBorder="1" applyAlignment="1">
      <alignment horizontal="center" vertical="center"/>
    </xf>
    <xf numFmtId="1" fontId="30" fillId="0" borderId="26" xfId="0" applyNumberFormat="1" applyFont="1" applyBorder="1" applyAlignment="1">
      <alignment horizontal="right" vertical="center" indent="2"/>
    </xf>
    <xf numFmtId="3" fontId="31" fillId="0" borderId="25" xfId="0" applyNumberFormat="1" applyFont="1" applyBorder="1" applyAlignment="1">
      <alignment horizontal="right" vertical="center" indent="2"/>
    </xf>
    <xf numFmtId="3" fontId="31" fillId="0" borderId="1" xfId="0" applyNumberFormat="1" applyFont="1" applyBorder="1" applyAlignment="1">
      <alignment horizontal="right" vertical="center" indent="2"/>
    </xf>
    <xf numFmtId="165" fontId="31" fillId="0" borderId="49" xfId="0" applyNumberFormat="1" applyFont="1" applyBorder="1" applyAlignment="1">
      <alignment horizontal="right" vertical="center" indent="2"/>
    </xf>
    <xf numFmtId="1" fontId="31" fillId="0" borderId="41" xfId="0" applyNumberFormat="1" applyFont="1" applyBorder="1" applyAlignment="1">
      <alignment horizontal="right" indent="2"/>
    </xf>
    <xf numFmtId="1" fontId="31" fillId="0" borderId="41" xfId="0" applyNumberFormat="1" applyFont="1" applyBorder="1" applyAlignment="1">
      <alignment horizontal="left" indent="2"/>
    </xf>
    <xf numFmtId="1" fontId="31" fillId="0" borderId="40" xfId="0" applyNumberFormat="1" applyFont="1" applyBorder="1" applyAlignment="1">
      <alignment horizontal="right" indent="2"/>
    </xf>
    <xf numFmtId="3" fontId="31" fillId="0" borderId="39" xfId="0" applyNumberFormat="1" applyFont="1" applyBorder="1" applyAlignment="1">
      <alignment horizontal="right" indent="2"/>
    </xf>
    <xf numFmtId="165" fontId="31" fillId="0" borderId="40" xfId="0" applyNumberFormat="1" applyFont="1" applyBorder="1" applyAlignment="1">
      <alignment horizontal="right" vertical="center" indent="2"/>
    </xf>
    <xf numFmtId="3" fontId="9" fillId="0" borderId="3" xfId="0" applyNumberFormat="1" applyFont="1" applyBorder="1" applyAlignment="1">
      <alignment horizontal="right" indent="1"/>
    </xf>
    <xf numFmtId="172" fontId="9" fillId="0" borderId="28" xfId="0" applyNumberFormat="1" applyFont="1" applyBorder="1" applyAlignment="1">
      <alignment horizontal="right" indent="1"/>
    </xf>
    <xf numFmtId="1" fontId="31" fillId="0" borderId="39" xfId="0" applyNumberFormat="1" applyFont="1" applyBorder="1" applyAlignment="1">
      <alignment horizontal="right" indent="1"/>
    </xf>
    <xf numFmtId="0" fontId="30" fillId="0" borderId="53" xfId="0" applyFont="1" applyBorder="1" applyAlignment="1">
      <alignment horizontal="right" vertical="center" indent="2"/>
    </xf>
    <xf numFmtId="0" fontId="30" fillId="0" borderId="48" xfId="0" applyFont="1" applyBorder="1" applyAlignment="1">
      <alignment horizontal="right" vertical="center" indent="2"/>
    </xf>
    <xf numFmtId="1" fontId="30" fillId="0" borderId="37" xfId="0" applyNumberFormat="1" applyFont="1" applyBorder="1" applyAlignment="1">
      <alignment horizontal="right" vertical="center" indent="2"/>
    </xf>
    <xf numFmtId="165" fontId="30" fillId="0" borderId="28" xfId="0" applyNumberFormat="1" applyFont="1" applyBorder="1" applyAlignment="1">
      <alignment horizontal="center" vertical="center"/>
    </xf>
    <xf numFmtId="3" fontId="30" fillId="0" borderId="4" xfId="0" applyNumberFormat="1" applyFont="1" applyBorder="1" applyAlignment="1">
      <alignment horizontal="right" vertical="center" indent="2"/>
    </xf>
    <xf numFmtId="3" fontId="30" fillId="0" borderId="1" xfId="0" applyNumberFormat="1" applyFont="1" applyBorder="1" applyAlignment="1">
      <alignment horizontal="right" vertical="center" indent="2"/>
    </xf>
    <xf numFmtId="175" fontId="30" fillId="0" borderId="1" xfId="1" applyNumberFormat="1" applyFont="1" applyBorder="1" applyAlignment="1">
      <alignment horizontal="right" vertical="center" indent="2"/>
    </xf>
    <xf numFmtId="1" fontId="9" fillId="0" borderId="49" xfId="0" applyNumberFormat="1" applyFont="1" applyBorder="1" applyAlignment="1">
      <alignment horizontal="right" vertical="center" indent="2"/>
    </xf>
    <xf numFmtId="3" fontId="53" fillId="0" borderId="41" xfId="0" applyNumberFormat="1" applyFont="1" applyBorder="1" applyAlignment="1">
      <alignment horizontal="right" indent="2"/>
    </xf>
    <xf numFmtId="3" fontId="9" fillId="0" borderId="26" xfId="0" applyNumberFormat="1" applyFont="1" applyBorder="1" applyAlignment="1">
      <alignment horizontal="right" indent="2"/>
    </xf>
    <xf numFmtId="3" fontId="9" fillId="0" borderId="1" xfId="0" applyNumberFormat="1" applyFont="1" applyBorder="1" applyAlignment="1">
      <alignment horizontal="right" vertical="center" indent="2"/>
    </xf>
    <xf numFmtId="172" fontId="9" fillId="0" borderId="1" xfId="0" applyNumberFormat="1" applyFont="1" applyBorder="1" applyAlignment="1">
      <alignment horizontal="right" vertical="center" indent="2"/>
    </xf>
    <xf numFmtId="172" fontId="9" fillId="0" borderId="26" xfId="0" applyNumberFormat="1" applyFont="1" applyBorder="1" applyAlignment="1">
      <alignment horizontal="right" vertical="center" indent="2"/>
    </xf>
    <xf numFmtId="4" fontId="9" fillId="0" borderId="1" xfId="0" applyNumberFormat="1" applyFont="1" applyBorder="1" applyAlignment="1">
      <alignment horizontal="left" indent="2"/>
    </xf>
    <xf numFmtId="173" fontId="9" fillId="0" borderId="1" xfId="0" applyNumberFormat="1" applyFont="1" applyBorder="1" applyAlignment="1">
      <alignment horizontal="left" indent="2"/>
    </xf>
    <xf numFmtId="173" fontId="9" fillId="0" borderId="26" xfId="0" applyNumberFormat="1" applyFont="1" applyBorder="1" applyAlignment="1">
      <alignment horizontal="left" indent="2"/>
    </xf>
    <xf numFmtId="0" fontId="9" fillId="0" borderId="25" xfId="0" applyFont="1" applyBorder="1" applyAlignment="1">
      <alignment horizontal="left" indent="1"/>
    </xf>
    <xf numFmtId="181" fontId="9" fillId="0" borderId="30" xfId="0" applyNumberFormat="1" applyFont="1" applyBorder="1" applyAlignment="1">
      <alignment horizontal="right" indent="2"/>
    </xf>
    <xf numFmtId="185" fontId="54" fillId="0" borderId="40" xfId="1" applyNumberFormat="1" applyFont="1" applyBorder="1" applyAlignment="1">
      <alignment vertical="center"/>
    </xf>
    <xf numFmtId="0" fontId="13" fillId="0" borderId="38" xfId="0" applyFont="1" applyBorder="1" applyAlignment="1">
      <alignment horizontal="center" vertical="center"/>
    </xf>
    <xf numFmtId="175" fontId="13" fillId="0" borderId="40" xfId="1" applyNumberFormat="1" applyFont="1" applyBorder="1" applyAlignment="1">
      <alignment vertical="center"/>
    </xf>
    <xf numFmtId="0" fontId="35" fillId="0" borderId="56" xfId="0" applyFont="1" applyBorder="1" applyAlignment="1">
      <alignment horizontal="center"/>
    </xf>
    <xf numFmtId="0" fontId="35" fillId="0" borderId="2" xfId="0" applyFont="1" applyBorder="1" applyAlignment="1">
      <alignment horizontal="center"/>
    </xf>
    <xf numFmtId="0" fontId="0" fillId="0" borderId="0" xfId="0" applyAlignment="1">
      <alignment vertical="center" wrapText="1"/>
    </xf>
    <xf numFmtId="0" fontId="12" fillId="0" borderId="57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2" fillId="0" borderId="91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12" fillId="0" borderId="57" xfId="0" applyFont="1" applyBorder="1" applyAlignment="1">
      <alignment horizontal="center" vertical="center" wrapText="1"/>
    </xf>
    <xf numFmtId="0" fontId="0" fillId="0" borderId="32" xfId="0" applyBorder="1" applyAlignment="1">
      <alignment vertical="center"/>
    </xf>
    <xf numFmtId="0" fontId="12" fillId="0" borderId="76" xfId="0" applyFont="1" applyBorder="1" applyAlignment="1">
      <alignment horizontal="center" vertical="center" wrapText="1"/>
    </xf>
    <xf numFmtId="0" fontId="0" fillId="0" borderId="77" xfId="0" applyBorder="1" applyAlignment="1">
      <alignment vertical="center"/>
    </xf>
    <xf numFmtId="0" fontId="0" fillId="0" borderId="78" xfId="0" applyBorder="1"/>
    <xf numFmtId="0" fontId="16" fillId="0" borderId="76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 wrapText="1"/>
    </xf>
    <xf numFmtId="0" fontId="0" fillId="0" borderId="68" xfId="0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2" fillId="0" borderId="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14" fillId="0" borderId="14" xfId="0" applyFont="1" applyBorder="1" applyAlignment="1">
      <alignment horizontal="center" vertical="top" wrapText="1"/>
    </xf>
    <xf numFmtId="0" fontId="15" fillId="0" borderId="0" xfId="0" applyFont="1" applyAlignment="1">
      <alignment horizontal="center"/>
    </xf>
    <xf numFmtId="0" fontId="15" fillId="0" borderId="11" xfId="0" applyFont="1" applyBorder="1" applyAlignment="1">
      <alignment horizontal="center"/>
    </xf>
    <xf numFmtId="0" fontId="14" fillId="0" borderId="15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/>
    <xf numFmtId="0" fontId="14" fillId="0" borderId="13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/>
    </xf>
    <xf numFmtId="0" fontId="15" fillId="0" borderId="12" xfId="0" applyFont="1" applyBorder="1" applyAlignment="1">
      <alignment horizontal="center" vertical="top"/>
    </xf>
    <xf numFmtId="0" fontId="3" fillId="0" borderId="44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0" borderId="42" xfId="0" applyFont="1" applyBorder="1" applyAlignment="1">
      <alignment horizontal="center" vertical="center"/>
    </xf>
    <xf numFmtId="0" fontId="11" fillId="3" borderId="34" xfId="0" applyFont="1" applyFill="1" applyBorder="1" applyAlignment="1">
      <alignment horizontal="center" vertical="center"/>
    </xf>
    <xf numFmtId="0" fontId="3" fillId="0" borderId="36" xfId="0" applyFont="1" applyBorder="1"/>
    <xf numFmtId="0" fontId="3" fillId="0" borderId="35" xfId="0" applyFont="1" applyBorder="1"/>
    <xf numFmtId="0" fontId="3" fillId="0" borderId="69" xfId="0" applyFont="1" applyBorder="1"/>
    <xf numFmtId="0" fontId="3" fillId="0" borderId="0" xfId="0" applyFont="1"/>
    <xf numFmtId="0" fontId="3" fillId="0" borderId="70" xfId="0" applyFont="1" applyBorder="1"/>
    <xf numFmtId="0" fontId="11" fillId="3" borderId="84" xfId="0" applyFont="1" applyFill="1" applyBorder="1" applyAlignment="1">
      <alignment horizontal="center" vertical="center"/>
    </xf>
    <xf numFmtId="0" fontId="11" fillId="3" borderId="85" xfId="0" applyFont="1" applyFill="1" applyBorder="1" applyAlignment="1">
      <alignment horizontal="center" vertical="center"/>
    </xf>
    <xf numFmtId="0" fontId="11" fillId="3" borderId="69" xfId="0" applyFont="1" applyFill="1" applyBorder="1" applyAlignment="1">
      <alignment horizontal="left" vertical="center"/>
    </xf>
    <xf numFmtId="0" fontId="11" fillId="3" borderId="70" xfId="0" applyFont="1" applyFill="1" applyBorder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1" fontId="1" fillId="0" borderId="45" xfId="0" applyNumberFormat="1" applyFont="1" applyBorder="1" applyAlignment="1">
      <alignment horizontal="right" indent="3"/>
    </xf>
    <xf numFmtId="1" fontId="1" fillId="0" borderId="82" xfId="0" applyNumberFormat="1" applyFont="1" applyBorder="1" applyAlignment="1">
      <alignment horizontal="right" indent="3"/>
    </xf>
    <xf numFmtId="1" fontId="0" fillId="0" borderId="46" xfId="0" applyNumberFormat="1" applyBorder="1" applyAlignment="1">
      <alignment horizontal="right" indent="3"/>
    </xf>
    <xf numFmtId="0" fontId="1" fillId="0" borderId="0" xfId="0" applyFont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0" fillId="0" borderId="36" xfId="0" applyBorder="1" applyAlignment="1">
      <alignment horizontal="center"/>
    </xf>
    <xf numFmtId="0" fontId="0" fillId="0" borderId="35" xfId="0" applyBorder="1" applyAlignment="1">
      <alignment horizontal="center"/>
    </xf>
    <xf numFmtId="1" fontId="37" fillId="0" borderId="43" xfId="0" applyNumberFormat="1" applyFont="1" applyBorder="1" applyAlignment="1">
      <alignment horizontal="right" indent="3"/>
    </xf>
    <xf numFmtId="1" fontId="37" fillId="0" borderId="18" xfId="0" applyNumberFormat="1" applyFont="1" applyBorder="1" applyAlignment="1">
      <alignment horizontal="right" indent="3"/>
    </xf>
    <xf numFmtId="1" fontId="37" fillId="0" borderId="42" xfId="0" applyNumberFormat="1" applyFont="1" applyBorder="1" applyAlignment="1">
      <alignment horizontal="right" indent="3"/>
    </xf>
    <xf numFmtId="1" fontId="1" fillId="0" borderId="72" xfId="0" applyNumberFormat="1" applyFont="1" applyBorder="1" applyAlignment="1">
      <alignment horizontal="right" indent="3"/>
    </xf>
    <xf numFmtId="1" fontId="1" fillId="0" borderId="83" xfId="0" applyNumberFormat="1" applyFont="1" applyBorder="1" applyAlignment="1">
      <alignment horizontal="right" indent="3"/>
    </xf>
    <xf numFmtId="1" fontId="1" fillId="0" borderId="73" xfId="0" applyNumberFormat="1" applyFont="1" applyBorder="1" applyAlignment="1">
      <alignment horizontal="right" indent="3"/>
    </xf>
    <xf numFmtId="1" fontId="1" fillId="0" borderId="3" xfId="0" applyNumberFormat="1" applyFont="1" applyBorder="1" applyAlignment="1">
      <alignment horizontal="right" indent="3"/>
    </xf>
    <xf numFmtId="1" fontId="1" fillId="0" borderId="21" xfId="0" applyNumberFormat="1" applyFont="1" applyBorder="1" applyAlignment="1">
      <alignment horizontal="right" indent="3"/>
    </xf>
    <xf numFmtId="1" fontId="1" fillId="0" borderId="59" xfId="0" applyNumberFormat="1" applyFont="1" applyBorder="1" applyAlignment="1">
      <alignment horizontal="right" indent="3"/>
    </xf>
    <xf numFmtId="175" fontId="38" fillId="0" borderId="69" xfId="1" applyNumberFormat="1" applyFont="1" applyBorder="1" applyAlignment="1"/>
    <xf numFmtId="175" fontId="0" fillId="0" borderId="70" xfId="1" applyNumberFormat="1" applyFont="1" applyBorder="1" applyAlignment="1"/>
    <xf numFmtId="175" fontId="39" fillId="0" borderId="66" xfId="1" applyNumberFormat="1" applyFont="1" applyBorder="1" applyAlignment="1"/>
    <xf numFmtId="175" fontId="29" fillId="0" borderId="71" xfId="1" applyNumberFormat="1" applyFont="1" applyBorder="1" applyAlignment="1"/>
    <xf numFmtId="0" fontId="39" fillId="0" borderId="34" xfId="0" applyFont="1" applyBorder="1" applyAlignment="1">
      <alignment horizontal="center"/>
    </xf>
    <xf numFmtId="0" fontId="29" fillId="0" borderId="35" xfId="0" applyFont="1" applyBorder="1" applyAlignment="1">
      <alignment horizontal="center"/>
    </xf>
    <xf numFmtId="0" fontId="40" fillId="0" borderId="69" xfId="0" applyFont="1" applyBorder="1" applyAlignment="1">
      <alignment horizontal="center"/>
    </xf>
    <xf numFmtId="0" fontId="41" fillId="0" borderId="70" xfId="0" applyFont="1" applyBorder="1" applyAlignment="1">
      <alignment horizontal="center"/>
    </xf>
    <xf numFmtId="0" fontId="39" fillId="0" borderId="69" xfId="0" applyFont="1" applyBorder="1" applyAlignment="1">
      <alignment horizontal="center"/>
    </xf>
    <xf numFmtId="0" fontId="29" fillId="0" borderId="70" xfId="0" applyFont="1" applyBorder="1" applyAlignment="1">
      <alignment horizontal="center"/>
    </xf>
  </cellXfs>
  <cellStyles count="3">
    <cellStyle name="Navadno" xfId="0" builtinId="0"/>
    <cellStyle name="Odstotek" xfId="2" builtinId="5"/>
    <cellStyle name="Vejica" xfId="1" builtinId="3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3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5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6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8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9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0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2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3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4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TČ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- poraba električne energije v kWh po dnevih</a:t>
            </a:r>
          </a:p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JANUAR 2025</a:t>
            </a:r>
            <a:endParaRPr 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9434527078506137E-2"/>
          <c:y val="0.1312303281718738"/>
          <c:w val="0.81146480047003611"/>
          <c:h val="0.739185060883783"/>
        </c:manualLayout>
      </c:layout>
      <c:lineChart>
        <c:grouping val="standard"/>
        <c:varyColors val="0"/>
        <c:ser>
          <c:idx val="0"/>
          <c:order val="0"/>
          <c:tx>
            <c:strRef>
              <c:f>'JANUAR 25'!$D$4</c:f>
              <c:strCache>
                <c:ptCount val="1"/>
                <c:pt idx="0">
                  <c:v>kWh
nočna
poraba</c:v>
                </c:pt>
              </c:strCache>
            </c:strRef>
          </c:tx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'JANUAR 25'!$B$6:$B$36</c:f>
              <c:numCache>
                <c:formatCode>d/</c:formatCode>
                <c:ptCount val="31"/>
                <c:pt idx="0">
                  <c:v>45658</c:v>
                </c:pt>
                <c:pt idx="1">
                  <c:v>45659</c:v>
                </c:pt>
                <c:pt idx="2">
                  <c:v>45660</c:v>
                </c:pt>
                <c:pt idx="3">
                  <c:v>45661</c:v>
                </c:pt>
                <c:pt idx="4">
                  <c:v>45662</c:v>
                </c:pt>
                <c:pt idx="5">
                  <c:v>45663</c:v>
                </c:pt>
                <c:pt idx="6">
                  <c:v>45664</c:v>
                </c:pt>
                <c:pt idx="7">
                  <c:v>45665</c:v>
                </c:pt>
                <c:pt idx="8">
                  <c:v>45666</c:v>
                </c:pt>
                <c:pt idx="9">
                  <c:v>45667</c:v>
                </c:pt>
                <c:pt idx="10">
                  <c:v>45668</c:v>
                </c:pt>
                <c:pt idx="11">
                  <c:v>45669</c:v>
                </c:pt>
                <c:pt idx="12">
                  <c:v>45670</c:v>
                </c:pt>
                <c:pt idx="13">
                  <c:v>45671</c:v>
                </c:pt>
                <c:pt idx="14">
                  <c:v>45672</c:v>
                </c:pt>
                <c:pt idx="15">
                  <c:v>45673</c:v>
                </c:pt>
                <c:pt idx="16">
                  <c:v>45674</c:v>
                </c:pt>
                <c:pt idx="17">
                  <c:v>45675</c:v>
                </c:pt>
                <c:pt idx="18">
                  <c:v>45676</c:v>
                </c:pt>
                <c:pt idx="19">
                  <c:v>45677</c:v>
                </c:pt>
                <c:pt idx="20">
                  <c:v>45678</c:v>
                </c:pt>
                <c:pt idx="21">
                  <c:v>45679</c:v>
                </c:pt>
                <c:pt idx="22">
                  <c:v>45680</c:v>
                </c:pt>
                <c:pt idx="23">
                  <c:v>45681</c:v>
                </c:pt>
                <c:pt idx="24">
                  <c:v>45682</c:v>
                </c:pt>
                <c:pt idx="25">
                  <c:v>45683</c:v>
                </c:pt>
                <c:pt idx="26">
                  <c:v>45684</c:v>
                </c:pt>
                <c:pt idx="27">
                  <c:v>45685</c:v>
                </c:pt>
                <c:pt idx="28">
                  <c:v>45686</c:v>
                </c:pt>
                <c:pt idx="29">
                  <c:v>45687</c:v>
                </c:pt>
                <c:pt idx="30">
                  <c:v>45688</c:v>
                </c:pt>
              </c:numCache>
            </c:numRef>
          </c:cat>
          <c:val>
            <c:numRef>
              <c:f>'JANUAR 25'!$D$6:$D$35</c:f>
              <c:numCache>
                <c:formatCode>0</c:formatCode>
                <c:ptCount val="30"/>
                <c:pt idx="0">
                  <c:v>44</c:v>
                </c:pt>
                <c:pt idx="1">
                  <c:v>37</c:v>
                </c:pt>
                <c:pt idx="2">
                  <c:v>33</c:v>
                </c:pt>
                <c:pt idx="3">
                  <c:v>68</c:v>
                </c:pt>
                <c:pt idx="4">
                  <c:v>52</c:v>
                </c:pt>
                <c:pt idx="5">
                  <c:v>33</c:v>
                </c:pt>
                <c:pt idx="6">
                  <c:v>26</c:v>
                </c:pt>
                <c:pt idx="7">
                  <c:v>31</c:v>
                </c:pt>
                <c:pt idx="8">
                  <c:v>25</c:v>
                </c:pt>
                <c:pt idx="9">
                  <c:v>27</c:v>
                </c:pt>
                <c:pt idx="10">
                  <c:v>40</c:v>
                </c:pt>
                <c:pt idx="11">
                  <c:v>63</c:v>
                </c:pt>
                <c:pt idx="12">
                  <c:v>55</c:v>
                </c:pt>
                <c:pt idx="13">
                  <c:v>64</c:v>
                </c:pt>
                <c:pt idx="14">
                  <c:v>45</c:v>
                </c:pt>
                <c:pt idx="15">
                  <c:v>39</c:v>
                </c:pt>
                <c:pt idx="16">
                  <c:v>44</c:v>
                </c:pt>
                <c:pt idx="17">
                  <c:v>46</c:v>
                </c:pt>
                <c:pt idx="18">
                  <c:v>52</c:v>
                </c:pt>
                <c:pt idx="19">
                  <c:v>57</c:v>
                </c:pt>
                <c:pt idx="20">
                  <c:v>59</c:v>
                </c:pt>
                <c:pt idx="21">
                  <c:v>53</c:v>
                </c:pt>
                <c:pt idx="22">
                  <c:v>34</c:v>
                </c:pt>
                <c:pt idx="23">
                  <c:v>29</c:v>
                </c:pt>
                <c:pt idx="24">
                  <c:v>32</c:v>
                </c:pt>
                <c:pt idx="25">
                  <c:v>20</c:v>
                </c:pt>
                <c:pt idx="26">
                  <c:v>19</c:v>
                </c:pt>
                <c:pt idx="27">
                  <c:v>19</c:v>
                </c:pt>
                <c:pt idx="28">
                  <c:v>20</c:v>
                </c:pt>
                <c:pt idx="29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8C-4D59-9EA7-3646C13B54EB}"/>
            </c:ext>
          </c:extLst>
        </c:ser>
        <c:ser>
          <c:idx val="1"/>
          <c:order val="1"/>
          <c:tx>
            <c:strRef>
              <c:f>'JANUAR 25'!$H$4</c:f>
              <c:strCache>
                <c:ptCount val="1"/>
                <c:pt idx="0">
                  <c:v>kWh
dnevna
poraba</c:v>
                </c:pt>
              </c:strCache>
            </c:strRef>
          </c:tx>
          <c:marker>
            <c:symbol val="none"/>
          </c:marker>
          <c:dLbls>
            <c:spPr>
              <a:noFill/>
            </c:spPr>
            <c:txPr>
              <a:bodyPr/>
              <a:lstStyle/>
              <a:p>
                <a:pPr>
                  <a:defRPr>
                    <a:solidFill>
                      <a:srgbClr val="FF0000"/>
                    </a:solidFill>
                  </a:defRPr>
                </a:pPr>
                <a:endParaRPr lang="sl-SI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'JANUAR 25'!$B$6:$B$36</c:f>
              <c:numCache>
                <c:formatCode>d/</c:formatCode>
                <c:ptCount val="31"/>
                <c:pt idx="0">
                  <c:v>45658</c:v>
                </c:pt>
                <c:pt idx="1">
                  <c:v>45659</c:v>
                </c:pt>
                <c:pt idx="2">
                  <c:v>45660</c:v>
                </c:pt>
                <c:pt idx="3">
                  <c:v>45661</c:v>
                </c:pt>
                <c:pt idx="4">
                  <c:v>45662</c:v>
                </c:pt>
                <c:pt idx="5">
                  <c:v>45663</c:v>
                </c:pt>
                <c:pt idx="6">
                  <c:v>45664</c:v>
                </c:pt>
                <c:pt idx="7">
                  <c:v>45665</c:v>
                </c:pt>
                <c:pt idx="8">
                  <c:v>45666</c:v>
                </c:pt>
                <c:pt idx="9">
                  <c:v>45667</c:v>
                </c:pt>
                <c:pt idx="10">
                  <c:v>45668</c:v>
                </c:pt>
                <c:pt idx="11">
                  <c:v>45669</c:v>
                </c:pt>
                <c:pt idx="12">
                  <c:v>45670</c:v>
                </c:pt>
                <c:pt idx="13">
                  <c:v>45671</c:v>
                </c:pt>
                <c:pt idx="14">
                  <c:v>45672</c:v>
                </c:pt>
                <c:pt idx="15">
                  <c:v>45673</c:v>
                </c:pt>
                <c:pt idx="16">
                  <c:v>45674</c:v>
                </c:pt>
                <c:pt idx="17">
                  <c:v>45675</c:v>
                </c:pt>
                <c:pt idx="18">
                  <c:v>45676</c:v>
                </c:pt>
                <c:pt idx="19">
                  <c:v>45677</c:v>
                </c:pt>
                <c:pt idx="20">
                  <c:v>45678</c:v>
                </c:pt>
                <c:pt idx="21">
                  <c:v>45679</c:v>
                </c:pt>
                <c:pt idx="22">
                  <c:v>45680</c:v>
                </c:pt>
                <c:pt idx="23">
                  <c:v>45681</c:v>
                </c:pt>
                <c:pt idx="24">
                  <c:v>45682</c:v>
                </c:pt>
                <c:pt idx="25">
                  <c:v>45683</c:v>
                </c:pt>
                <c:pt idx="26">
                  <c:v>45684</c:v>
                </c:pt>
                <c:pt idx="27">
                  <c:v>45685</c:v>
                </c:pt>
                <c:pt idx="28">
                  <c:v>45686</c:v>
                </c:pt>
                <c:pt idx="29">
                  <c:v>45687</c:v>
                </c:pt>
                <c:pt idx="30">
                  <c:v>45688</c:v>
                </c:pt>
              </c:numCache>
            </c:numRef>
          </c:cat>
          <c:val>
            <c:numRef>
              <c:f>'JANUAR 25'!$H$6:$H$35</c:f>
              <c:numCache>
                <c:formatCode>0</c:formatCode>
                <c:ptCount val="30"/>
                <c:pt idx="0">
                  <c:v>24</c:v>
                </c:pt>
                <c:pt idx="1">
                  <c:v>33</c:v>
                </c:pt>
                <c:pt idx="2">
                  <c:v>38</c:v>
                </c:pt>
                <c:pt idx="3">
                  <c:v>41</c:v>
                </c:pt>
                <c:pt idx="4">
                  <c:v>39</c:v>
                </c:pt>
                <c:pt idx="5">
                  <c:v>28</c:v>
                </c:pt>
                <c:pt idx="6">
                  <c:v>27</c:v>
                </c:pt>
                <c:pt idx="7">
                  <c:v>24</c:v>
                </c:pt>
                <c:pt idx="8">
                  <c:v>23</c:v>
                </c:pt>
                <c:pt idx="9">
                  <c:v>34</c:v>
                </c:pt>
                <c:pt idx="10">
                  <c:v>40</c:v>
                </c:pt>
                <c:pt idx="11">
                  <c:v>44</c:v>
                </c:pt>
                <c:pt idx="12">
                  <c:v>41</c:v>
                </c:pt>
                <c:pt idx="13">
                  <c:v>40</c:v>
                </c:pt>
                <c:pt idx="14">
                  <c:v>43</c:v>
                </c:pt>
                <c:pt idx="15">
                  <c:v>41</c:v>
                </c:pt>
                <c:pt idx="16">
                  <c:v>43</c:v>
                </c:pt>
                <c:pt idx="17">
                  <c:v>43</c:v>
                </c:pt>
                <c:pt idx="18">
                  <c:v>65</c:v>
                </c:pt>
                <c:pt idx="19">
                  <c:v>61</c:v>
                </c:pt>
                <c:pt idx="20">
                  <c:v>52</c:v>
                </c:pt>
                <c:pt idx="21">
                  <c:v>34</c:v>
                </c:pt>
                <c:pt idx="22">
                  <c:v>29</c:v>
                </c:pt>
                <c:pt idx="23">
                  <c:v>27</c:v>
                </c:pt>
                <c:pt idx="24">
                  <c:v>23</c:v>
                </c:pt>
                <c:pt idx="25">
                  <c:v>19</c:v>
                </c:pt>
                <c:pt idx="26">
                  <c:v>21</c:v>
                </c:pt>
                <c:pt idx="27">
                  <c:v>19</c:v>
                </c:pt>
                <c:pt idx="28">
                  <c:v>18</c:v>
                </c:pt>
                <c:pt idx="29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8C-4D59-9EA7-3646C13B54EB}"/>
            </c:ext>
          </c:extLst>
        </c:ser>
        <c:ser>
          <c:idx val="2"/>
          <c:order val="2"/>
          <c:tx>
            <c:strRef>
              <c:f>'JANUAR 25'!$K$4</c:f>
              <c:strCache>
                <c:ptCount val="1"/>
                <c:pt idx="0">
                  <c:v>kWh
na
dan</c:v>
                </c:pt>
              </c:strCache>
            </c:strRef>
          </c:tx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 i="0" baseline="0">
                    <a:solidFill>
                      <a:schemeClr val="accent3">
                        <a:lumMod val="75000"/>
                      </a:schemeClr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'JANUAR 25'!$B$6:$B$36</c:f>
              <c:numCache>
                <c:formatCode>d/</c:formatCode>
                <c:ptCount val="31"/>
                <c:pt idx="0">
                  <c:v>45658</c:v>
                </c:pt>
                <c:pt idx="1">
                  <c:v>45659</c:v>
                </c:pt>
                <c:pt idx="2">
                  <c:v>45660</c:v>
                </c:pt>
                <c:pt idx="3">
                  <c:v>45661</c:v>
                </c:pt>
                <c:pt idx="4">
                  <c:v>45662</c:v>
                </c:pt>
                <c:pt idx="5">
                  <c:v>45663</c:v>
                </c:pt>
                <c:pt idx="6">
                  <c:v>45664</c:v>
                </c:pt>
                <c:pt idx="7">
                  <c:v>45665</c:v>
                </c:pt>
                <c:pt idx="8">
                  <c:v>45666</c:v>
                </c:pt>
                <c:pt idx="9">
                  <c:v>45667</c:v>
                </c:pt>
                <c:pt idx="10">
                  <c:v>45668</c:v>
                </c:pt>
                <c:pt idx="11">
                  <c:v>45669</c:v>
                </c:pt>
                <c:pt idx="12">
                  <c:v>45670</c:v>
                </c:pt>
                <c:pt idx="13">
                  <c:v>45671</c:v>
                </c:pt>
                <c:pt idx="14">
                  <c:v>45672</c:v>
                </c:pt>
                <c:pt idx="15">
                  <c:v>45673</c:v>
                </c:pt>
                <c:pt idx="16">
                  <c:v>45674</c:v>
                </c:pt>
                <c:pt idx="17">
                  <c:v>45675</c:v>
                </c:pt>
                <c:pt idx="18">
                  <c:v>45676</c:v>
                </c:pt>
                <c:pt idx="19">
                  <c:v>45677</c:v>
                </c:pt>
                <c:pt idx="20">
                  <c:v>45678</c:v>
                </c:pt>
                <c:pt idx="21">
                  <c:v>45679</c:v>
                </c:pt>
                <c:pt idx="22">
                  <c:v>45680</c:v>
                </c:pt>
                <c:pt idx="23">
                  <c:v>45681</c:v>
                </c:pt>
                <c:pt idx="24">
                  <c:v>45682</c:v>
                </c:pt>
                <c:pt idx="25">
                  <c:v>45683</c:v>
                </c:pt>
                <c:pt idx="26">
                  <c:v>45684</c:v>
                </c:pt>
                <c:pt idx="27">
                  <c:v>45685</c:v>
                </c:pt>
                <c:pt idx="28">
                  <c:v>45686</c:v>
                </c:pt>
                <c:pt idx="29">
                  <c:v>45687</c:v>
                </c:pt>
                <c:pt idx="30">
                  <c:v>45688</c:v>
                </c:pt>
              </c:numCache>
            </c:numRef>
          </c:cat>
          <c:val>
            <c:numRef>
              <c:f>'JANUAR 25'!$K$6:$K$35</c:f>
              <c:numCache>
                <c:formatCode>0</c:formatCode>
                <c:ptCount val="30"/>
                <c:pt idx="0">
                  <c:v>68</c:v>
                </c:pt>
                <c:pt idx="1">
                  <c:v>70</c:v>
                </c:pt>
                <c:pt idx="2">
                  <c:v>71</c:v>
                </c:pt>
                <c:pt idx="3">
                  <c:v>109</c:v>
                </c:pt>
                <c:pt idx="4">
                  <c:v>91</c:v>
                </c:pt>
                <c:pt idx="5">
                  <c:v>61</c:v>
                </c:pt>
                <c:pt idx="6">
                  <c:v>53</c:v>
                </c:pt>
                <c:pt idx="7">
                  <c:v>55</c:v>
                </c:pt>
                <c:pt idx="8">
                  <c:v>48</c:v>
                </c:pt>
                <c:pt idx="9">
                  <c:v>61</c:v>
                </c:pt>
                <c:pt idx="10">
                  <c:v>80</c:v>
                </c:pt>
                <c:pt idx="11">
                  <c:v>107</c:v>
                </c:pt>
                <c:pt idx="12">
                  <c:v>96</c:v>
                </c:pt>
                <c:pt idx="13">
                  <c:v>104</c:v>
                </c:pt>
                <c:pt idx="14">
                  <c:v>88</c:v>
                </c:pt>
                <c:pt idx="15">
                  <c:v>80</c:v>
                </c:pt>
                <c:pt idx="16">
                  <c:v>87</c:v>
                </c:pt>
                <c:pt idx="17">
                  <c:v>89</c:v>
                </c:pt>
                <c:pt idx="18">
                  <c:v>117</c:v>
                </c:pt>
                <c:pt idx="19">
                  <c:v>118</c:v>
                </c:pt>
                <c:pt idx="20">
                  <c:v>111</c:v>
                </c:pt>
                <c:pt idx="21">
                  <c:v>87</c:v>
                </c:pt>
                <c:pt idx="22">
                  <c:v>63</c:v>
                </c:pt>
                <c:pt idx="23">
                  <c:v>56</c:v>
                </c:pt>
                <c:pt idx="24">
                  <c:v>55</c:v>
                </c:pt>
                <c:pt idx="25">
                  <c:v>39</c:v>
                </c:pt>
                <c:pt idx="26">
                  <c:v>40</c:v>
                </c:pt>
                <c:pt idx="27">
                  <c:v>38</c:v>
                </c:pt>
                <c:pt idx="28">
                  <c:v>38</c:v>
                </c:pt>
                <c:pt idx="29">
                  <c:v>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8C-4D59-9EA7-3646C13B54E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90979456"/>
        <c:axId val="191001728"/>
      </c:lineChart>
      <c:dateAx>
        <c:axId val="190979456"/>
        <c:scaling>
          <c:orientation val="minMax"/>
          <c:max val="45688"/>
          <c:min val="45658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d/" sourceLinked="1"/>
        <c:majorTickMark val="out"/>
        <c:minorTickMark val="none"/>
        <c:tickLblPos val="low"/>
        <c:txPr>
          <a:bodyPr rot="-5400000" vert="horz"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191001728"/>
        <c:crosses val="autoZero"/>
        <c:auto val="1"/>
        <c:lblOffset val="100"/>
        <c:baseTimeUnit val="days"/>
        <c:majorUnit val="1"/>
        <c:majorTimeUnit val="days"/>
      </c:dateAx>
      <c:valAx>
        <c:axId val="191001728"/>
        <c:scaling>
          <c:orientation val="minMax"/>
          <c:max val="13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sl-SI" sz="1400"/>
                  <a:t>kWh</a:t>
                </a:r>
              </a:p>
            </c:rich>
          </c:tx>
          <c:overlay val="0"/>
        </c:title>
        <c:numFmt formatCode="0" sourceLinked="1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190979456"/>
        <c:crossesAt val="45658"/>
        <c:crossBetween val="between"/>
        <c:majorUnit val="10"/>
      </c:valAx>
    </c:plotArea>
    <c:legend>
      <c:legendPos val="r"/>
      <c:layout>
        <c:manualLayout>
          <c:xMode val="edge"/>
          <c:yMode val="edge"/>
          <c:x val="0.87027694302292469"/>
          <c:y val="0.33390992792567598"/>
          <c:w val="0.12972300342007562"/>
          <c:h val="0.28081241649847921"/>
        </c:manualLayout>
      </c:layout>
      <c:overlay val="0"/>
      <c:txPr>
        <a:bodyPr/>
        <a:lstStyle/>
        <a:p>
          <a:pPr>
            <a:defRPr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sl-SI"/>
        </a:p>
      </c:txPr>
    </c:legend>
    <c:plotVisOnly val="1"/>
    <c:dispBlanksAs val="gap"/>
    <c:showDLblsOverMax val="0"/>
  </c:chart>
  <c:printSettings>
    <c:headerFooter/>
    <c:pageMargins b="0.74803149606299213" l="0.19685039370078741" r="0.19685039370078741" t="0.74803149606299213" header="0.31496062992125984" footer="0.31496062992125984"/>
    <c:pageSetup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Zunanja temperatura zraka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ob 8°° in 20°° ter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 najvišja dnevna</a:t>
            </a:r>
            <a:endParaRPr lang="sl-SI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 JANUAR 2025</a:t>
            </a:r>
          </a:p>
        </c:rich>
      </c:tx>
      <c:layout>
        <c:manualLayout>
          <c:xMode val="edge"/>
          <c:yMode val="edge"/>
          <c:x val="0.16388054016907191"/>
          <c:y val="1.986983036611945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611936922518831E-2"/>
          <c:y val="0.12717666509570039"/>
          <c:w val="0.83207663710805868"/>
          <c:h val="0.75135321133502153"/>
        </c:manualLayout>
      </c:layout>
      <c:lineChart>
        <c:grouping val="standard"/>
        <c:varyColors val="0"/>
        <c:ser>
          <c:idx val="0"/>
          <c:order val="0"/>
          <c:tx>
            <c:strRef>
              <c:f>'JANUAR 25'!$F$4</c:f>
              <c:strCache>
                <c:ptCount val="1"/>
                <c:pt idx="0">
                  <c:v>zunanja
temp. 8°°
°C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endParaRPr lang="sl-SI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'JANUAR 25'!$B$6:$B$35</c:f>
              <c:numCache>
                <c:formatCode>d/</c:formatCode>
                <c:ptCount val="30"/>
                <c:pt idx="0">
                  <c:v>45658</c:v>
                </c:pt>
                <c:pt idx="1">
                  <c:v>45659</c:v>
                </c:pt>
                <c:pt idx="2">
                  <c:v>45660</c:v>
                </c:pt>
                <c:pt idx="3">
                  <c:v>45661</c:v>
                </c:pt>
                <c:pt idx="4">
                  <c:v>45662</c:v>
                </c:pt>
                <c:pt idx="5">
                  <c:v>45663</c:v>
                </c:pt>
                <c:pt idx="6">
                  <c:v>45664</c:v>
                </c:pt>
                <c:pt idx="7">
                  <c:v>45665</c:v>
                </c:pt>
                <c:pt idx="8">
                  <c:v>45666</c:v>
                </c:pt>
                <c:pt idx="9">
                  <c:v>45667</c:v>
                </c:pt>
                <c:pt idx="10">
                  <c:v>45668</c:v>
                </c:pt>
                <c:pt idx="11">
                  <c:v>45669</c:v>
                </c:pt>
                <c:pt idx="12">
                  <c:v>45670</c:v>
                </c:pt>
                <c:pt idx="13">
                  <c:v>45671</c:v>
                </c:pt>
                <c:pt idx="14">
                  <c:v>45672</c:v>
                </c:pt>
                <c:pt idx="15">
                  <c:v>45673</c:v>
                </c:pt>
                <c:pt idx="16">
                  <c:v>45674</c:v>
                </c:pt>
                <c:pt idx="17">
                  <c:v>45675</c:v>
                </c:pt>
                <c:pt idx="18">
                  <c:v>45676</c:v>
                </c:pt>
                <c:pt idx="19">
                  <c:v>45677</c:v>
                </c:pt>
                <c:pt idx="20">
                  <c:v>45678</c:v>
                </c:pt>
                <c:pt idx="21">
                  <c:v>45679</c:v>
                </c:pt>
                <c:pt idx="22">
                  <c:v>45680</c:v>
                </c:pt>
                <c:pt idx="23">
                  <c:v>45681</c:v>
                </c:pt>
                <c:pt idx="24">
                  <c:v>45682</c:v>
                </c:pt>
                <c:pt idx="25">
                  <c:v>45683</c:v>
                </c:pt>
                <c:pt idx="26">
                  <c:v>45684</c:v>
                </c:pt>
                <c:pt idx="27">
                  <c:v>45685</c:v>
                </c:pt>
                <c:pt idx="28">
                  <c:v>45686</c:v>
                </c:pt>
                <c:pt idx="29">
                  <c:v>45687</c:v>
                </c:pt>
              </c:numCache>
            </c:numRef>
          </c:cat>
          <c:val>
            <c:numRef>
              <c:f>'JANUAR 25'!$F$6:$F$35</c:f>
              <c:numCache>
                <c:formatCode>0</c:formatCode>
                <c:ptCount val="30"/>
                <c:pt idx="0">
                  <c:v>-6</c:v>
                </c:pt>
                <c:pt idx="1">
                  <c:v>0</c:v>
                </c:pt>
                <c:pt idx="2">
                  <c:v>1</c:v>
                </c:pt>
                <c:pt idx="3">
                  <c:v>-5</c:v>
                </c:pt>
                <c:pt idx="4">
                  <c:v>-2</c:v>
                </c:pt>
                <c:pt idx="5">
                  <c:v>2</c:v>
                </c:pt>
                <c:pt idx="6">
                  <c:v>8</c:v>
                </c:pt>
                <c:pt idx="7">
                  <c:v>0</c:v>
                </c:pt>
                <c:pt idx="8">
                  <c:v>8</c:v>
                </c:pt>
                <c:pt idx="9">
                  <c:v>4</c:v>
                </c:pt>
                <c:pt idx="10">
                  <c:v>-6</c:v>
                </c:pt>
                <c:pt idx="11">
                  <c:v>-6</c:v>
                </c:pt>
                <c:pt idx="12">
                  <c:v>-7</c:v>
                </c:pt>
                <c:pt idx="13">
                  <c:v>-8</c:v>
                </c:pt>
                <c:pt idx="14">
                  <c:v>-4</c:v>
                </c:pt>
                <c:pt idx="15">
                  <c:v>0</c:v>
                </c:pt>
                <c:pt idx="16">
                  <c:v>0</c:v>
                </c:pt>
                <c:pt idx="17">
                  <c:v>-1</c:v>
                </c:pt>
                <c:pt idx="18">
                  <c:v>-4</c:v>
                </c:pt>
                <c:pt idx="19">
                  <c:v>-3</c:v>
                </c:pt>
                <c:pt idx="20">
                  <c:v>-3</c:v>
                </c:pt>
                <c:pt idx="21">
                  <c:v>0</c:v>
                </c:pt>
                <c:pt idx="22">
                  <c:v>3</c:v>
                </c:pt>
                <c:pt idx="23">
                  <c:v>4</c:v>
                </c:pt>
                <c:pt idx="24">
                  <c:v>2</c:v>
                </c:pt>
                <c:pt idx="25">
                  <c:v>6</c:v>
                </c:pt>
                <c:pt idx="26">
                  <c:v>6</c:v>
                </c:pt>
                <c:pt idx="27">
                  <c:v>10</c:v>
                </c:pt>
                <c:pt idx="28">
                  <c:v>4</c:v>
                </c:pt>
                <c:pt idx="29">
                  <c:v>-1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1E-41E8-95D9-CBCD51B031F1}"/>
            </c:ext>
          </c:extLst>
        </c:ser>
        <c:ser>
          <c:idx val="1"/>
          <c:order val="1"/>
          <c:tx>
            <c:strRef>
              <c:f>'JANUAR 25'!$J$4</c:f>
              <c:strCache>
                <c:ptCount val="1"/>
                <c:pt idx="0">
                  <c:v>zunanja
temp. 20°°
°C</c:v>
                </c:pt>
              </c:strCache>
            </c:strRef>
          </c:tx>
          <c:marker>
            <c:symbol val="none"/>
          </c:marker>
          <c:dLbls>
            <c:dLbl>
              <c:idx val="7"/>
              <c:numFmt formatCode="0" sourceLinked="0"/>
              <c:spPr/>
              <c:txPr>
                <a:bodyPr/>
                <a:lstStyle/>
                <a:p>
                  <a:pPr>
                    <a:defRPr>
                      <a:solidFill>
                        <a:srgbClr val="FF0000"/>
                      </a:solidFill>
                    </a:defRPr>
                  </a:pPr>
                  <a:endParaRPr lang="sl-SI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4D1E-41E8-95D9-CBCD51B031F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rgbClr val="FF0000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'JANUAR 25'!$B$6:$B$35</c:f>
              <c:numCache>
                <c:formatCode>d/</c:formatCode>
                <c:ptCount val="30"/>
                <c:pt idx="0">
                  <c:v>45658</c:v>
                </c:pt>
                <c:pt idx="1">
                  <c:v>45659</c:v>
                </c:pt>
                <c:pt idx="2">
                  <c:v>45660</c:v>
                </c:pt>
                <c:pt idx="3">
                  <c:v>45661</c:v>
                </c:pt>
                <c:pt idx="4">
                  <c:v>45662</c:v>
                </c:pt>
                <c:pt idx="5">
                  <c:v>45663</c:v>
                </c:pt>
                <c:pt idx="6">
                  <c:v>45664</c:v>
                </c:pt>
                <c:pt idx="7">
                  <c:v>45665</c:v>
                </c:pt>
                <c:pt idx="8">
                  <c:v>45666</c:v>
                </c:pt>
                <c:pt idx="9">
                  <c:v>45667</c:v>
                </c:pt>
                <c:pt idx="10">
                  <c:v>45668</c:v>
                </c:pt>
                <c:pt idx="11">
                  <c:v>45669</c:v>
                </c:pt>
                <c:pt idx="12">
                  <c:v>45670</c:v>
                </c:pt>
                <c:pt idx="13">
                  <c:v>45671</c:v>
                </c:pt>
                <c:pt idx="14">
                  <c:v>45672</c:v>
                </c:pt>
                <c:pt idx="15">
                  <c:v>45673</c:v>
                </c:pt>
                <c:pt idx="16">
                  <c:v>45674</c:v>
                </c:pt>
                <c:pt idx="17">
                  <c:v>45675</c:v>
                </c:pt>
                <c:pt idx="18">
                  <c:v>45676</c:v>
                </c:pt>
                <c:pt idx="19">
                  <c:v>45677</c:v>
                </c:pt>
                <c:pt idx="20">
                  <c:v>45678</c:v>
                </c:pt>
                <c:pt idx="21">
                  <c:v>45679</c:v>
                </c:pt>
                <c:pt idx="22">
                  <c:v>45680</c:v>
                </c:pt>
                <c:pt idx="23">
                  <c:v>45681</c:v>
                </c:pt>
                <c:pt idx="24">
                  <c:v>45682</c:v>
                </c:pt>
                <c:pt idx="25">
                  <c:v>45683</c:v>
                </c:pt>
                <c:pt idx="26">
                  <c:v>45684</c:v>
                </c:pt>
                <c:pt idx="27">
                  <c:v>45685</c:v>
                </c:pt>
                <c:pt idx="28">
                  <c:v>45686</c:v>
                </c:pt>
                <c:pt idx="29">
                  <c:v>45687</c:v>
                </c:pt>
              </c:numCache>
            </c:numRef>
          </c:cat>
          <c:val>
            <c:numRef>
              <c:f>'JANUAR 25'!$J$6:$J$35</c:f>
              <c:numCache>
                <c:formatCode>0</c:formatCode>
                <c:ptCount val="30"/>
                <c:pt idx="0">
                  <c:v>-2</c:v>
                </c:pt>
                <c:pt idx="1">
                  <c:v>4</c:v>
                </c:pt>
                <c:pt idx="2">
                  <c:v>-2</c:v>
                </c:pt>
                <c:pt idx="3">
                  <c:v>-3</c:v>
                </c:pt>
                <c:pt idx="4">
                  <c:v>1</c:v>
                </c:pt>
                <c:pt idx="5">
                  <c:v>8</c:v>
                </c:pt>
                <c:pt idx="6">
                  <c:v>7</c:v>
                </c:pt>
                <c:pt idx="7">
                  <c:v>5</c:v>
                </c:pt>
                <c:pt idx="8">
                  <c:v>8</c:v>
                </c:pt>
                <c:pt idx="9">
                  <c:v>-2</c:v>
                </c:pt>
                <c:pt idx="10">
                  <c:v>-5</c:v>
                </c:pt>
                <c:pt idx="11">
                  <c:v>-2</c:v>
                </c:pt>
                <c:pt idx="12">
                  <c:v>-3</c:v>
                </c:pt>
                <c:pt idx="13">
                  <c:v>-4</c:v>
                </c:pt>
                <c:pt idx="14">
                  <c:v>-1</c:v>
                </c:pt>
                <c:pt idx="15">
                  <c:v>-1</c:v>
                </c:pt>
                <c:pt idx="16">
                  <c:v>-1</c:v>
                </c:pt>
                <c:pt idx="17">
                  <c:v>-3</c:v>
                </c:pt>
                <c:pt idx="18">
                  <c:v>-3</c:v>
                </c:pt>
                <c:pt idx="19">
                  <c:v>-2</c:v>
                </c:pt>
                <c:pt idx="20">
                  <c:v>-3</c:v>
                </c:pt>
                <c:pt idx="21">
                  <c:v>1</c:v>
                </c:pt>
                <c:pt idx="22">
                  <c:v>6</c:v>
                </c:pt>
                <c:pt idx="23">
                  <c:v>4</c:v>
                </c:pt>
                <c:pt idx="24">
                  <c:v>7</c:v>
                </c:pt>
                <c:pt idx="25">
                  <c:v>8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1E-41E8-95D9-CBCD51B031F1}"/>
            </c:ext>
          </c:extLst>
        </c:ser>
        <c:ser>
          <c:idx val="2"/>
          <c:order val="2"/>
          <c:tx>
            <c:strRef>
              <c:f>'JANUAR 25'!$M$4</c:f>
              <c:strCache>
                <c:ptCount val="1"/>
                <c:pt idx="0">
                  <c:v>najvišja 
dne. temp.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 i="0" baseline="0">
                    <a:solidFill>
                      <a:schemeClr val="accent3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'JANUAR 25'!$B$6:$B$35</c:f>
              <c:numCache>
                <c:formatCode>d/</c:formatCode>
                <c:ptCount val="30"/>
                <c:pt idx="0">
                  <c:v>45658</c:v>
                </c:pt>
                <c:pt idx="1">
                  <c:v>45659</c:v>
                </c:pt>
                <c:pt idx="2">
                  <c:v>45660</c:v>
                </c:pt>
                <c:pt idx="3">
                  <c:v>45661</c:v>
                </c:pt>
                <c:pt idx="4">
                  <c:v>45662</c:v>
                </c:pt>
                <c:pt idx="5">
                  <c:v>45663</c:v>
                </c:pt>
                <c:pt idx="6">
                  <c:v>45664</c:v>
                </c:pt>
                <c:pt idx="7">
                  <c:v>45665</c:v>
                </c:pt>
                <c:pt idx="8">
                  <c:v>45666</c:v>
                </c:pt>
                <c:pt idx="9">
                  <c:v>45667</c:v>
                </c:pt>
                <c:pt idx="10">
                  <c:v>45668</c:v>
                </c:pt>
                <c:pt idx="11">
                  <c:v>45669</c:v>
                </c:pt>
                <c:pt idx="12">
                  <c:v>45670</c:v>
                </c:pt>
                <c:pt idx="13">
                  <c:v>45671</c:v>
                </c:pt>
                <c:pt idx="14">
                  <c:v>45672</c:v>
                </c:pt>
                <c:pt idx="15">
                  <c:v>45673</c:v>
                </c:pt>
                <c:pt idx="16">
                  <c:v>45674</c:v>
                </c:pt>
                <c:pt idx="17">
                  <c:v>45675</c:v>
                </c:pt>
                <c:pt idx="18">
                  <c:v>45676</c:v>
                </c:pt>
                <c:pt idx="19">
                  <c:v>45677</c:v>
                </c:pt>
                <c:pt idx="20">
                  <c:v>45678</c:v>
                </c:pt>
                <c:pt idx="21">
                  <c:v>45679</c:v>
                </c:pt>
                <c:pt idx="22">
                  <c:v>45680</c:v>
                </c:pt>
                <c:pt idx="23">
                  <c:v>45681</c:v>
                </c:pt>
                <c:pt idx="24">
                  <c:v>45682</c:v>
                </c:pt>
                <c:pt idx="25">
                  <c:v>45683</c:v>
                </c:pt>
                <c:pt idx="26">
                  <c:v>45684</c:v>
                </c:pt>
                <c:pt idx="27">
                  <c:v>45685</c:v>
                </c:pt>
                <c:pt idx="28">
                  <c:v>45686</c:v>
                </c:pt>
                <c:pt idx="29">
                  <c:v>45687</c:v>
                </c:pt>
              </c:numCache>
            </c:numRef>
          </c:cat>
          <c:val>
            <c:numRef>
              <c:f>'JANUAR 25'!$M$6:$M$35</c:f>
              <c:numCache>
                <c:formatCode>0</c:formatCode>
                <c:ptCount val="30"/>
                <c:pt idx="0">
                  <c:v>8</c:v>
                </c:pt>
                <c:pt idx="1">
                  <c:v>5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7</c:v>
                </c:pt>
                <c:pt idx="6">
                  <c:v>9</c:v>
                </c:pt>
                <c:pt idx="7">
                  <c:v>7</c:v>
                </c:pt>
                <c:pt idx="8">
                  <c:v>9</c:v>
                </c:pt>
                <c:pt idx="9">
                  <c:v>4</c:v>
                </c:pt>
                <c:pt idx="10">
                  <c:v>-2</c:v>
                </c:pt>
                <c:pt idx="11">
                  <c:v>4</c:v>
                </c:pt>
                <c:pt idx="12">
                  <c:v>4</c:v>
                </c:pt>
                <c:pt idx="13">
                  <c:v>3</c:v>
                </c:pt>
                <c:pt idx="14">
                  <c:v>3</c:v>
                </c:pt>
                <c:pt idx="15">
                  <c:v>2</c:v>
                </c:pt>
                <c:pt idx="16">
                  <c:v>1</c:v>
                </c:pt>
                <c:pt idx="17">
                  <c:v>2</c:v>
                </c:pt>
                <c:pt idx="18">
                  <c:v>-2</c:v>
                </c:pt>
                <c:pt idx="19">
                  <c:v>-2</c:v>
                </c:pt>
                <c:pt idx="20">
                  <c:v>-2</c:v>
                </c:pt>
                <c:pt idx="21">
                  <c:v>3</c:v>
                </c:pt>
                <c:pt idx="22">
                  <c:v>7</c:v>
                </c:pt>
                <c:pt idx="23">
                  <c:v>7</c:v>
                </c:pt>
                <c:pt idx="24">
                  <c:v>9</c:v>
                </c:pt>
                <c:pt idx="25">
                  <c:v>10</c:v>
                </c:pt>
                <c:pt idx="26">
                  <c:v>9</c:v>
                </c:pt>
                <c:pt idx="27">
                  <c:v>10</c:v>
                </c:pt>
                <c:pt idx="28">
                  <c:v>11</c:v>
                </c:pt>
                <c:pt idx="29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D1E-41E8-95D9-CBCD51B031F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2677760"/>
        <c:axId val="212679296"/>
      </c:lineChart>
      <c:dateAx>
        <c:axId val="212677760"/>
        <c:scaling>
          <c:orientation val="minMax"/>
          <c:max val="45688"/>
          <c:min val="45658"/>
        </c:scaling>
        <c:delete val="0"/>
        <c:axPos val="b"/>
        <c:majorGridlines/>
        <c:minorGridlines/>
        <c:numFmt formatCode="d/" sourceLinked="1"/>
        <c:majorTickMark val="out"/>
        <c:minorTickMark val="none"/>
        <c:tickLblPos val="low"/>
        <c:txPr>
          <a:bodyPr rot="-5400000" vert="horz"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2679296"/>
        <c:crosses val="autoZero"/>
        <c:auto val="1"/>
        <c:lblOffset val="100"/>
        <c:baseTimeUnit val="days"/>
        <c:majorUnit val="1"/>
        <c:majorTimeUnit val="days"/>
      </c:dateAx>
      <c:valAx>
        <c:axId val="212679296"/>
        <c:scaling>
          <c:orientation val="minMax"/>
          <c:max val="15"/>
          <c:min val="-1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 sz="1200"/>
                  <a:t>°C</a:t>
                </a:r>
              </a:p>
            </c:rich>
          </c:tx>
          <c:layout>
            <c:manualLayout>
              <c:xMode val="edge"/>
              <c:yMode val="edge"/>
              <c:x val="2.1765571767002811E-3"/>
              <c:y val="0.41678505516370107"/>
            </c:manualLayout>
          </c:layout>
          <c:overlay val="0"/>
        </c:title>
        <c:numFmt formatCode="0" sourceLinked="1"/>
        <c:majorTickMark val="none"/>
        <c:minorTickMark val="none"/>
        <c:tickLblPos val="nextTo"/>
        <c:spPr>
          <a:ln w="9525"/>
        </c:spPr>
        <c:txPr>
          <a:bodyPr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2677760"/>
        <c:crossesAt val="45658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87253035595942807"/>
          <c:y val="0.29951464996023014"/>
          <c:w val="0.12746963411907897"/>
          <c:h val="0.34881191784939747"/>
        </c:manualLayout>
      </c:layout>
      <c:overlay val="0"/>
      <c:txPr>
        <a:bodyPr/>
        <a:lstStyle/>
        <a:p>
          <a:pPr>
            <a:defRPr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sl-SI"/>
        </a:p>
      </c:txPr>
    </c:legend>
    <c:plotVisOnly val="1"/>
    <c:dispBlanksAs val="gap"/>
    <c:showDLblsOverMax val="0"/>
  </c:chart>
  <c:printSettings>
    <c:headerFooter/>
    <c:pageMargins b="0.74803149606299213" l="0.19685039370078741" r="0.19685039370078741" t="0.74803149606299213" header="0.31496062992125984" footer="0.31496062992125984"/>
    <c:pageSetup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TČ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- poraba električne energije v kWh po dnevih</a:t>
            </a:r>
          </a:p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FEBRUAR 2025</a:t>
            </a:r>
            <a:endParaRPr 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1648717774372229E-2"/>
          <c:y val="0.15793412401036347"/>
          <c:w val="0.81146480047003611"/>
          <c:h val="0.739185060883783"/>
        </c:manualLayout>
      </c:layout>
      <c:lineChart>
        <c:grouping val="standard"/>
        <c:varyColors val="0"/>
        <c:ser>
          <c:idx val="0"/>
          <c:order val="0"/>
          <c:tx>
            <c:strRef>
              <c:f>'FEBRUAR 25'!$D$4</c:f>
              <c:strCache>
                <c:ptCount val="1"/>
                <c:pt idx="0">
                  <c:v>kWh
nočna
poraba</c:v>
                </c:pt>
              </c:strCache>
            </c:strRef>
          </c:tx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'FEBRUAR 25'!$B$6:$B$36</c:f>
              <c:numCache>
                <c:formatCode>d/</c:formatCode>
                <c:ptCount val="31"/>
                <c:pt idx="0">
                  <c:v>45689</c:v>
                </c:pt>
                <c:pt idx="1">
                  <c:v>45690</c:v>
                </c:pt>
                <c:pt idx="2">
                  <c:v>45691</c:v>
                </c:pt>
                <c:pt idx="3">
                  <c:v>45692</c:v>
                </c:pt>
                <c:pt idx="4">
                  <c:v>45693</c:v>
                </c:pt>
                <c:pt idx="5">
                  <c:v>45694</c:v>
                </c:pt>
                <c:pt idx="6">
                  <c:v>45695</c:v>
                </c:pt>
                <c:pt idx="7">
                  <c:v>45696</c:v>
                </c:pt>
                <c:pt idx="8">
                  <c:v>45697</c:v>
                </c:pt>
                <c:pt idx="9">
                  <c:v>45698</c:v>
                </c:pt>
                <c:pt idx="10">
                  <c:v>45699</c:v>
                </c:pt>
                <c:pt idx="11">
                  <c:v>45700</c:v>
                </c:pt>
                <c:pt idx="12">
                  <c:v>45701</c:v>
                </c:pt>
                <c:pt idx="13">
                  <c:v>45702</c:v>
                </c:pt>
                <c:pt idx="14">
                  <c:v>45703</c:v>
                </c:pt>
                <c:pt idx="15">
                  <c:v>45704</c:v>
                </c:pt>
                <c:pt idx="16">
                  <c:v>45705</c:v>
                </c:pt>
                <c:pt idx="17">
                  <c:v>45706</c:v>
                </c:pt>
                <c:pt idx="18">
                  <c:v>45707</c:v>
                </c:pt>
                <c:pt idx="19">
                  <c:v>45708</c:v>
                </c:pt>
                <c:pt idx="20">
                  <c:v>45709</c:v>
                </c:pt>
                <c:pt idx="21">
                  <c:v>45710</c:v>
                </c:pt>
                <c:pt idx="22">
                  <c:v>45711</c:v>
                </c:pt>
                <c:pt idx="23">
                  <c:v>45712</c:v>
                </c:pt>
                <c:pt idx="24">
                  <c:v>45713</c:v>
                </c:pt>
                <c:pt idx="25">
                  <c:v>45714</c:v>
                </c:pt>
                <c:pt idx="26">
                  <c:v>45715</c:v>
                </c:pt>
                <c:pt idx="27">
                  <c:v>45716</c:v>
                </c:pt>
              </c:numCache>
            </c:numRef>
          </c:cat>
          <c:val>
            <c:numRef>
              <c:f>'FEBRUAR 25'!$D$6:$D$35</c:f>
              <c:numCache>
                <c:formatCode>0</c:formatCode>
                <c:ptCount val="30"/>
                <c:pt idx="0">
                  <c:v>24</c:v>
                </c:pt>
                <c:pt idx="1">
                  <c:v>32</c:v>
                </c:pt>
                <c:pt idx="2">
                  <c:v>32</c:v>
                </c:pt>
                <c:pt idx="3">
                  <c:v>52</c:v>
                </c:pt>
                <c:pt idx="4">
                  <c:v>42</c:v>
                </c:pt>
                <c:pt idx="5">
                  <c:v>43</c:v>
                </c:pt>
                <c:pt idx="6">
                  <c:v>33</c:v>
                </c:pt>
                <c:pt idx="7">
                  <c:v>41</c:v>
                </c:pt>
                <c:pt idx="8">
                  <c:v>34</c:v>
                </c:pt>
                <c:pt idx="9">
                  <c:v>30</c:v>
                </c:pt>
                <c:pt idx="10">
                  <c:v>28</c:v>
                </c:pt>
                <c:pt idx="11">
                  <c:v>31</c:v>
                </c:pt>
                <c:pt idx="12">
                  <c:v>30</c:v>
                </c:pt>
                <c:pt idx="13">
                  <c:v>25</c:v>
                </c:pt>
                <c:pt idx="14">
                  <c:v>39</c:v>
                </c:pt>
                <c:pt idx="15">
                  <c:v>38</c:v>
                </c:pt>
                <c:pt idx="16">
                  <c:v>41</c:v>
                </c:pt>
                <c:pt idx="17">
                  <c:v>49</c:v>
                </c:pt>
                <c:pt idx="18">
                  <c:v>44</c:v>
                </c:pt>
                <c:pt idx="19">
                  <c:v>61</c:v>
                </c:pt>
                <c:pt idx="20">
                  <c:v>47</c:v>
                </c:pt>
                <c:pt idx="21">
                  <c:v>37</c:v>
                </c:pt>
                <c:pt idx="22">
                  <c:v>32</c:v>
                </c:pt>
                <c:pt idx="23">
                  <c:v>24</c:v>
                </c:pt>
                <c:pt idx="24">
                  <c:v>25</c:v>
                </c:pt>
                <c:pt idx="25">
                  <c:v>22</c:v>
                </c:pt>
                <c:pt idx="26">
                  <c:v>24</c:v>
                </c:pt>
                <c:pt idx="27">
                  <c:v>31</c:v>
                </c:pt>
                <c:pt idx="28">
                  <c:v>#N/A</c:v>
                </c:pt>
                <c:pt idx="2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6C-41BA-8815-31214A64F216}"/>
            </c:ext>
          </c:extLst>
        </c:ser>
        <c:ser>
          <c:idx val="1"/>
          <c:order val="1"/>
          <c:tx>
            <c:strRef>
              <c:f>'FEBRUAR 25'!$H$4</c:f>
              <c:strCache>
                <c:ptCount val="1"/>
                <c:pt idx="0">
                  <c:v>kWh
dnevna
poraba</c:v>
                </c:pt>
              </c:strCache>
            </c:strRef>
          </c:tx>
          <c:marker>
            <c:symbol val="none"/>
          </c:marker>
          <c:dLbls>
            <c:spPr>
              <a:noFill/>
            </c:spPr>
            <c:txPr>
              <a:bodyPr/>
              <a:lstStyle/>
              <a:p>
                <a:pPr>
                  <a:defRPr>
                    <a:solidFill>
                      <a:srgbClr val="FF0000"/>
                    </a:solidFill>
                  </a:defRPr>
                </a:pPr>
                <a:endParaRPr lang="sl-SI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'FEBRUAR 25'!$B$6:$B$36</c:f>
              <c:numCache>
                <c:formatCode>d/</c:formatCode>
                <c:ptCount val="31"/>
                <c:pt idx="0">
                  <c:v>45689</c:v>
                </c:pt>
                <c:pt idx="1">
                  <c:v>45690</c:v>
                </c:pt>
                <c:pt idx="2">
                  <c:v>45691</c:v>
                </c:pt>
                <c:pt idx="3">
                  <c:v>45692</c:v>
                </c:pt>
                <c:pt idx="4">
                  <c:v>45693</c:v>
                </c:pt>
                <c:pt idx="5">
                  <c:v>45694</c:v>
                </c:pt>
                <c:pt idx="6">
                  <c:v>45695</c:v>
                </c:pt>
                <c:pt idx="7">
                  <c:v>45696</c:v>
                </c:pt>
                <c:pt idx="8">
                  <c:v>45697</c:v>
                </c:pt>
                <c:pt idx="9">
                  <c:v>45698</c:v>
                </c:pt>
                <c:pt idx="10">
                  <c:v>45699</c:v>
                </c:pt>
                <c:pt idx="11">
                  <c:v>45700</c:v>
                </c:pt>
                <c:pt idx="12">
                  <c:v>45701</c:v>
                </c:pt>
                <c:pt idx="13">
                  <c:v>45702</c:v>
                </c:pt>
                <c:pt idx="14">
                  <c:v>45703</c:v>
                </c:pt>
                <c:pt idx="15">
                  <c:v>45704</c:v>
                </c:pt>
                <c:pt idx="16">
                  <c:v>45705</c:v>
                </c:pt>
                <c:pt idx="17">
                  <c:v>45706</c:v>
                </c:pt>
                <c:pt idx="18">
                  <c:v>45707</c:v>
                </c:pt>
                <c:pt idx="19">
                  <c:v>45708</c:v>
                </c:pt>
                <c:pt idx="20">
                  <c:v>45709</c:v>
                </c:pt>
                <c:pt idx="21">
                  <c:v>45710</c:v>
                </c:pt>
                <c:pt idx="22">
                  <c:v>45711</c:v>
                </c:pt>
                <c:pt idx="23">
                  <c:v>45712</c:v>
                </c:pt>
                <c:pt idx="24">
                  <c:v>45713</c:v>
                </c:pt>
                <c:pt idx="25">
                  <c:v>45714</c:v>
                </c:pt>
                <c:pt idx="26">
                  <c:v>45715</c:v>
                </c:pt>
                <c:pt idx="27">
                  <c:v>45716</c:v>
                </c:pt>
              </c:numCache>
            </c:numRef>
          </c:cat>
          <c:val>
            <c:numRef>
              <c:f>'FEBRUAR 25'!$H$6:$H$35</c:f>
              <c:numCache>
                <c:formatCode>0</c:formatCode>
                <c:ptCount val="30"/>
                <c:pt idx="0">
                  <c:v>31</c:v>
                </c:pt>
                <c:pt idx="1">
                  <c:v>28</c:v>
                </c:pt>
                <c:pt idx="2">
                  <c:v>41</c:v>
                </c:pt>
                <c:pt idx="3">
                  <c:v>26</c:v>
                </c:pt>
                <c:pt idx="4">
                  <c:v>28</c:v>
                </c:pt>
                <c:pt idx="5">
                  <c:v>28</c:v>
                </c:pt>
                <c:pt idx="6">
                  <c:v>37</c:v>
                </c:pt>
                <c:pt idx="7">
                  <c:v>30</c:v>
                </c:pt>
                <c:pt idx="8">
                  <c:v>28</c:v>
                </c:pt>
                <c:pt idx="9">
                  <c:v>25</c:v>
                </c:pt>
                <c:pt idx="10">
                  <c:v>30</c:v>
                </c:pt>
                <c:pt idx="11">
                  <c:v>30</c:v>
                </c:pt>
                <c:pt idx="12">
                  <c:v>24</c:v>
                </c:pt>
                <c:pt idx="13">
                  <c:v>35</c:v>
                </c:pt>
                <c:pt idx="14">
                  <c:v>43</c:v>
                </c:pt>
                <c:pt idx="15">
                  <c:v>43</c:v>
                </c:pt>
                <c:pt idx="16">
                  <c:v>45</c:v>
                </c:pt>
                <c:pt idx="17">
                  <c:v>42</c:v>
                </c:pt>
                <c:pt idx="18">
                  <c:v>34</c:v>
                </c:pt>
                <c:pt idx="19">
                  <c:v>30</c:v>
                </c:pt>
                <c:pt idx="20">
                  <c:v>28</c:v>
                </c:pt>
                <c:pt idx="21">
                  <c:v>23</c:v>
                </c:pt>
                <c:pt idx="22">
                  <c:v>19</c:v>
                </c:pt>
                <c:pt idx="23">
                  <c:v>22</c:v>
                </c:pt>
                <c:pt idx="24">
                  <c:v>22</c:v>
                </c:pt>
                <c:pt idx="25">
                  <c:v>21</c:v>
                </c:pt>
                <c:pt idx="26">
                  <c:v>23</c:v>
                </c:pt>
                <c:pt idx="27">
                  <c:v>26</c:v>
                </c:pt>
                <c:pt idx="28">
                  <c:v>#N/A</c:v>
                </c:pt>
                <c:pt idx="2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6C-41BA-8815-31214A64F216}"/>
            </c:ext>
          </c:extLst>
        </c:ser>
        <c:ser>
          <c:idx val="2"/>
          <c:order val="2"/>
          <c:tx>
            <c:strRef>
              <c:f>'FEBRUAR 25'!$K$4</c:f>
              <c:strCache>
                <c:ptCount val="1"/>
                <c:pt idx="0">
                  <c:v>kWh
na
dan</c:v>
                </c:pt>
              </c:strCache>
            </c:strRef>
          </c:tx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 i="0" baseline="0">
                    <a:solidFill>
                      <a:schemeClr val="accent3">
                        <a:lumMod val="75000"/>
                      </a:schemeClr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'FEBRUAR 25'!$B$6:$B$36</c:f>
              <c:numCache>
                <c:formatCode>d/</c:formatCode>
                <c:ptCount val="31"/>
                <c:pt idx="0">
                  <c:v>45689</c:v>
                </c:pt>
                <c:pt idx="1">
                  <c:v>45690</c:v>
                </c:pt>
                <c:pt idx="2">
                  <c:v>45691</c:v>
                </c:pt>
                <c:pt idx="3">
                  <c:v>45692</c:v>
                </c:pt>
                <c:pt idx="4">
                  <c:v>45693</c:v>
                </c:pt>
                <c:pt idx="5">
                  <c:v>45694</c:v>
                </c:pt>
                <c:pt idx="6">
                  <c:v>45695</c:v>
                </c:pt>
                <c:pt idx="7">
                  <c:v>45696</c:v>
                </c:pt>
                <c:pt idx="8">
                  <c:v>45697</c:v>
                </c:pt>
                <c:pt idx="9">
                  <c:v>45698</c:v>
                </c:pt>
                <c:pt idx="10">
                  <c:v>45699</c:v>
                </c:pt>
                <c:pt idx="11">
                  <c:v>45700</c:v>
                </c:pt>
                <c:pt idx="12">
                  <c:v>45701</c:v>
                </c:pt>
                <c:pt idx="13">
                  <c:v>45702</c:v>
                </c:pt>
                <c:pt idx="14">
                  <c:v>45703</c:v>
                </c:pt>
                <c:pt idx="15">
                  <c:v>45704</c:v>
                </c:pt>
                <c:pt idx="16">
                  <c:v>45705</c:v>
                </c:pt>
                <c:pt idx="17">
                  <c:v>45706</c:v>
                </c:pt>
                <c:pt idx="18">
                  <c:v>45707</c:v>
                </c:pt>
                <c:pt idx="19">
                  <c:v>45708</c:v>
                </c:pt>
                <c:pt idx="20">
                  <c:v>45709</c:v>
                </c:pt>
                <c:pt idx="21">
                  <c:v>45710</c:v>
                </c:pt>
                <c:pt idx="22">
                  <c:v>45711</c:v>
                </c:pt>
                <c:pt idx="23">
                  <c:v>45712</c:v>
                </c:pt>
                <c:pt idx="24">
                  <c:v>45713</c:v>
                </c:pt>
                <c:pt idx="25">
                  <c:v>45714</c:v>
                </c:pt>
                <c:pt idx="26">
                  <c:v>45715</c:v>
                </c:pt>
                <c:pt idx="27">
                  <c:v>45716</c:v>
                </c:pt>
              </c:numCache>
            </c:numRef>
          </c:cat>
          <c:val>
            <c:numRef>
              <c:f>'FEBRUAR 25'!$K$6:$K$35</c:f>
              <c:numCache>
                <c:formatCode>0</c:formatCode>
                <c:ptCount val="30"/>
                <c:pt idx="0">
                  <c:v>55</c:v>
                </c:pt>
                <c:pt idx="1">
                  <c:v>60</c:v>
                </c:pt>
                <c:pt idx="2">
                  <c:v>73</c:v>
                </c:pt>
                <c:pt idx="3">
                  <c:v>78</c:v>
                </c:pt>
                <c:pt idx="4">
                  <c:v>70</c:v>
                </c:pt>
                <c:pt idx="5">
                  <c:v>71</c:v>
                </c:pt>
                <c:pt idx="6">
                  <c:v>70</c:v>
                </c:pt>
                <c:pt idx="7">
                  <c:v>71</c:v>
                </c:pt>
                <c:pt idx="8">
                  <c:v>62</c:v>
                </c:pt>
                <c:pt idx="9">
                  <c:v>55</c:v>
                </c:pt>
                <c:pt idx="10">
                  <c:v>58</c:v>
                </c:pt>
                <c:pt idx="11">
                  <c:v>61</c:v>
                </c:pt>
                <c:pt idx="12">
                  <c:v>54</c:v>
                </c:pt>
                <c:pt idx="13">
                  <c:v>60</c:v>
                </c:pt>
                <c:pt idx="14">
                  <c:v>82</c:v>
                </c:pt>
                <c:pt idx="15">
                  <c:v>81</c:v>
                </c:pt>
                <c:pt idx="16">
                  <c:v>86</c:v>
                </c:pt>
                <c:pt idx="17">
                  <c:v>91</c:v>
                </c:pt>
                <c:pt idx="18">
                  <c:v>78</c:v>
                </c:pt>
                <c:pt idx="19">
                  <c:v>91</c:v>
                </c:pt>
                <c:pt idx="20">
                  <c:v>75</c:v>
                </c:pt>
                <c:pt idx="21">
                  <c:v>60</c:v>
                </c:pt>
                <c:pt idx="22">
                  <c:v>51</c:v>
                </c:pt>
                <c:pt idx="23">
                  <c:v>46</c:v>
                </c:pt>
                <c:pt idx="24">
                  <c:v>47</c:v>
                </c:pt>
                <c:pt idx="25">
                  <c:v>43</c:v>
                </c:pt>
                <c:pt idx="26">
                  <c:v>47</c:v>
                </c:pt>
                <c:pt idx="27">
                  <c:v>57</c:v>
                </c:pt>
                <c:pt idx="28">
                  <c:v>#N/A</c:v>
                </c:pt>
                <c:pt idx="2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6C-41BA-8815-31214A64F21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2479360"/>
        <c:axId val="212497536"/>
      </c:lineChart>
      <c:dateAx>
        <c:axId val="212479360"/>
        <c:scaling>
          <c:orientation val="minMax"/>
          <c:max val="45716"/>
          <c:min val="45689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d/" sourceLinked="1"/>
        <c:majorTickMark val="out"/>
        <c:minorTickMark val="none"/>
        <c:tickLblPos val="low"/>
        <c:txPr>
          <a:bodyPr rot="-5400000" vert="horz"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2497536"/>
        <c:crosses val="autoZero"/>
        <c:auto val="1"/>
        <c:lblOffset val="100"/>
        <c:baseTimeUnit val="days"/>
        <c:majorUnit val="1"/>
        <c:majorTimeUnit val="days"/>
      </c:dateAx>
      <c:valAx>
        <c:axId val="212497536"/>
        <c:scaling>
          <c:orientation val="minMax"/>
          <c:max val="12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sl-SI" sz="1400"/>
                  <a:t>kWh</a:t>
                </a:r>
              </a:p>
            </c:rich>
          </c:tx>
          <c:overlay val="0"/>
        </c:title>
        <c:numFmt formatCode="0" sourceLinked="1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2479360"/>
        <c:crossesAt val="45689"/>
        <c:crossBetween val="between"/>
        <c:majorUnit val="10"/>
      </c:valAx>
    </c:plotArea>
    <c:legend>
      <c:legendPos val="r"/>
      <c:layout>
        <c:manualLayout>
          <c:xMode val="edge"/>
          <c:yMode val="edge"/>
          <c:x val="0.87027694302292469"/>
          <c:y val="0.33390992792567598"/>
          <c:w val="0.12972300342007562"/>
          <c:h val="0.28081241649847921"/>
        </c:manualLayout>
      </c:layout>
      <c:overlay val="0"/>
      <c:txPr>
        <a:bodyPr/>
        <a:lstStyle/>
        <a:p>
          <a:pPr>
            <a:defRPr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sl-SI"/>
        </a:p>
      </c:txPr>
    </c:legend>
    <c:plotVisOnly val="1"/>
    <c:dispBlanksAs val="gap"/>
    <c:showDLblsOverMax val="0"/>
  </c:chart>
  <c:printSettings>
    <c:headerFooter/>
    <c:pageMargins b="0.74803149606299213" l="0.19685039370078741" r="0.19685039370078741" t="0.74803149606299213" header="0.31496062992125984" footer="0.31496062992125984"/>
    <c:pageSetup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Zunanja temperatura zraka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ob 8°° in 20°° ter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 najvišja dnevna</a:t>
            </a:r>
            <a:endParaRPr lang="sl-SI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 FEBRUAR 2025</a:t>
            </a:r>
          </a:p>
        </c:rich>
      </c:tx>
      <c:layout>
        <c:manualLayout>
          <c:xMode val="edge"/>
          <c:yMode val="edge"/>
          <c:x val="0.16388054016907191"/>
          <c:y val="1.986983036611945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611936922518831E-2"/>
          <c:y val="0.12717666509570039"/>
          <c:w val="0.83207663710805868"/>
          <c:h val="0.75135321133502153"/>
        </c:manualLayout>
      </c:layout>
      <c:lineChart>
        <c:grouping val="standard"/>
        <c:varyColors val="0"/>
        <c:ser>
          <c:idx val="0"/>
          <c:order val="0"/>
          <c:tx>
            <c:strRef>
              <c:f>'FEBRUAR 25'!$F$4</c:f>
              <c:strCache>
                <c:ptCount val="1"/>
                <c:pt idx="0">
                  <c:v>zunanja
temp. 8°°
°C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endParaRPr lang="sl-SI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'FEBRUAR 25'!$B$6:$B$35</c:f>
              <c:numCache>
                <c:formatCode>d/</c:formatCode>
                <c:ptCount val="30"/>
                <c:pt idx="0">
                  <c:v>45689</c:v>
                </c:pt>
                <c:pt idx="1">
                  <c:v>45690</c:v>
                </c:pt>
                <c:pt idx="2">
                  <c:v>45691</c:v>
                </c:pt>
                <c:pt idx="3">
                  <c:v>45692</c:v>
                </c:pt>
                <c:pt idx="4">
                  <c:v>45693</c:v>
                </c:pt>
                <c:pt idx="5">
                  <c:v>45694</c:v>
                </c:pt>
                <c:pt idx="6">
                  <c:v>45695</c:v>
                </c:pt>
                <c:pt idx="7">
                  <c:v>45696</c:v>
                </c:pt>
                <c:pt idx="8">
                  <c:v>45697</c:v>
                </c:pt>
                <c:pt idx="9">
                  <c:v>45698</c:v>
                </c:pt>
                <c:pt idx="10">
                  <c:v>45699</c:v>
                </c:pt>
                <c:pt idx="11">
                  <c:v>45700</c:v>
                </c:pt>
                <c:pt idx="12">
                  <c:v>45701</c:v>
                </c:pt>
                <c:pt idx="13">
                  <c:v>45702</c:v>
                </c:pt>
                <c:pt idx="14">
                  <c:v>45703</c:v>
                </c:pt>
                <c:pt idx="15">
                  <c:v>45704</c:v>
                </c:pt>
                <c:pt idx="16">
                  <c:v>45705</c:v>
                </c:pt>
                <c:pt idx="17">
                  <c:v>45706</c:v>
                </c:pt>
                <c:pt idx="18">
                  <c:v>45707</c:v>
                </c:pt>
                <c:pt idx="19">
                  <c:v>45708</c:v>
                </c:pt>
                <c:pt idx="20">
                  <c:v>45709</c:v>
                </c:pt>
                <c:pt idx="21">
                  <c:v>45710</c:v>
                </c:pt>
                <c:pt idx="22">
                  <c:v>45711</c:v>
                </c:pt>
                <c:pt idx="23">
                  <c:v>45712</c:v>
                </c:pt>
                <c:pt idx="24">
                  <c:v>45713</c:v>
                </c:pt>
                <c:pt idx="25">
                  <c:v>45714</c:v>
                </c:pt>
                <c:pt idx="26">
                  <c:v>45715</c:v>
                </c:pt>
                <c:pt idx="27">
                  <c:v>45716</c:v>
                </c:pt>
              </c:numCache>
            </c:numRef>
          </c:cat>
          <c:val>
            <c:numRef>
              <c:f>'FEBRUAR 25'!$F$6:$F$35</c:f>
              <c:numCache>
                <c:formatCode>0</c:formatCode>
                <c:ptCount val="30"/>
                <c:pt idx="0">
                  <c:v>3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-5</c:v>
                </c:pt>
                <c:pt idx="5">
                  <c:v>-4</c:v>
                </c:pt>
                <c:pt idx="6">
                  <c:v>0</c:v>
                </c:pt>
                <c:pt idx="7">
                  <c:v>-4</c:v>
                </c:pt>
                <c:pt idx="8">
                  <c:v>1</c:v>
                </c:pt>
                <c:pt idx="9">
                  <c:v>4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-1</c:v>
                </c:pt>
                <c:pt idx="15">
                  <c:v>-2</c:v>
                </c:pt>
                <c:pt idx="16">
                  <c:v>-3</c:v>
                </c:pt>
                <c:pt idx="17">
                  <c:v>-3</c:v>
                </c:pt>
                <c:pt idx="18">
                  <c:v>-4</c:v>
                </c:pt>
                <c:pt idx="19">
                  <c:v>-7</c:v>
                </c:pt>
                <c:pt idx="20">
                  <c:v>-5</c:v>
                </c:pt>
                <c:pt idx="21">
                  <c:v>-5</c:v>
                </c:pt>
                <c:pt idx="22">
                  <c:v>-1</c:v>
                </c:pt>
                <c:pt idx="23">
                  <c:v>3</c:v>
                </c:pt>
                <c:pt idx="24">
                  <c:v>4</c:v>
                </c:pt>
                <c:pt idx="25">
                  <c:v>6</c:v>
                </c:pt>
                <c:pt idx="26">
                  <c:v>4</c:v>
                </c:pt>
                <c:pt idx="27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DD-4A80-93D6-DF9DC74CECD1}"/>
            </c:ext>
          </c:extLst>
        </c:ser>
        <c:ser>
          <c:idx val="1"/>
          <c:order val="1"/>
          <c:tx>
            <c:strRef>
              <c:f>'FEBRUAR 25'!$J$4</c:f>
              <c:strCache>
                <c:ptCount val="1"/>
                <c:pt idx="0">
                  <c:v>zunanja
temp. 20°°
°C</c:v>
                </c:pt>
              </c:strCache>
            </c:strRef>
          </c:tx>
          <c:marker>
            <c:symbol val="none"/>
          </c:marker>
          <c:dLbls>
            <c:dLbl>
              <c:idx val="7"/>
              <c:numFmt formatCode="0" sourceLinked="0"/>
              <c:spPr/>
              <c:txPr>
                <a:bodyPr/>
                <a:lstStyle/>
                <a:p>
                  <a:pPr>
                    <a:defRPr>
                      <a:solidFill>
                        <a:srgbClr val="FF0000"/>
                      </a:solidFill>
                    </a:defRPr>
                  </a:pPr>
                  <a:endParaRPr lang="sl-SI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38DD-4A80-93D6-DF9DC74CECD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rgbClr val="FF0000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'FEBRUAR 25'!$B$6:$B$35</c:f>
              <c:numCache>
                <c:formatCode>d/</c:formatCode>
                <c:ptCount val="30"/>
                <c:pt idx="0">
                  <c:v>45689</c:v>
                </c:pt>
                <c:pt idx="1">
                  <c:v>45690</c:v>
                </c:pt>
                <c:pt idx="2">
                  <c:v>45691</c:v>
                </c:pt>
                <c:pt idx="3">
                  <c:v>45692</c:v>
                </c:pt>
                <c:pt idx="4">
                  <c:v>45693</c:v>
                </c:pt>
                <c:pt idx="5">
                  <c:v>45694</c:v>
                </c:pt>
                <c:pt idx="6">
                  <c:v>45695</c:v>
                </c:pt>
                <c:pt idx="7">
                  <c:v>45696</c:v>
                </c:pt>
                <c:pt idx="8">
                  <c:v>45697</c:v>
                </c:pt>
                <c:pt idx="9">
                  <c:v>45698</c:v>
                </c:pt>
                <c:pt idx="10">
                  <c:v>45699</c:v>
                </c:pt>
                <c:pt idx="11">
                  <c:v>45700</c:v>
                </c:pt>
                <c:pt idx="12">
                  <c:v>45701</c:v>
                </c:pt>
                <c:pt idx="13">
                  <c:v>45702</c:v>
                </c:pt>
                <c:pt idx="14">
                  <c:v>45703</c:v>
                </c:pt>
                <c:pt idx="15">
                  <c:v>45704</c:v>
                </c:pt>
                <c:pt idx="16">
                  <c:v>45705</c:v>
                </c:pt>
                <c:pt idx="17">
                  <c:v>45706</c:v>
                </c:pt>
                <c:pt idx="18">
                  <c:v>45707</c:v>
                </c:pt>
                <c:pt idx="19">
                  <c:v>45708</c:v>
                </c:pt>
                <c:pt idx="20">
                  <c:v>45709</c:v>
                </c:pt>
                <c:pt idx="21">
                  <c:v>45710</c:v>
                </c:pt>
                <c:pt idx="22">
                  <c:v>45711</c:v>
                </c:pt>
                <c:pt idx="23">
                  <c:v>45712</c:v>
                </c:pt>
                <c:pt idx="24">
                  <c:v>45713</c:v>
                </c:pt>
                <c:pt idx="25">
                  <c:v>45714</c:v>
                </c:pt>
                <c:pt idx="26">
                  <c:v>45715</c:v>
                </c:pt>
                <c:pt idx="27">
                  <c:v>45716</c:v>
                </c:pt>
              </c:numCache>
            </c:numRef>
          </c:cat>
          <c:val>
            <c:numRef>
              <c:f>'FEBRUAR 25'!$J$6:$J$35</c:f>
              <c:numCache>
                <c:formatCode>0</c:formatCode>
                <c:ptCount val="30"/>
                <c:pt idx="0">
                  <c:v>4</c:v>
                </c:pt>
                <c:pt idx="1">
                  <c:v>4</c:v>
                </c:pt>
                <c:pt idx="2">
                  <c:v>-1</c:v>
                </c:pt>
                <c:pt idx="3">
                  <c:v>0</c:v>
                </c:pt>
                <c:pt idx="4">
                  <c:v>-1</c:v>
                </c:pt>
                <c:pt idx="5">
                  <c:v>3</c:v>
                </c:pt>
                <c:pt idx="6">
                  <c:v>-1</c:v>
                </c:pt>
                <c:pt idx="7">
                  <c:v>1</c:v>
                </c:pt>
                <c:pt idx="8">
                  <c:v>4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7</c:v>
                </c:pt>
                <c:pt idx="13">
                  <c:v>-1</c:v>
                </c:pt>
                <c:pt idx="14">
                  <c:v>-2</c:v>
                </c:pt>
                <c:pt idx="15">
                  <c:v>-2</c:v>
                </c:pt>
                <c:pt idx="16">
                  <c:v>-2</c:v>
                </c:pt>
                <c:pt idx="17">
                  <c:v>-2</c:v>
                </c:pt>
                <c:pt idx="18">
                  <c:v>-3</c:v>
                </c:pt>
                <c:pt idx="19">
                  <c:v>-2</c:v>
                </c:pt>
                <c:pt idx="20">
                  <c:v>-2</c:v>
                </c:pt>
                <c:pt idx="21">
                  <c:v>2</c:v>
                </c:pt>
                <c:pt idx="22">
                  <c:v>7</c:v>
                </c:pt>
                <c:pt idx="23">
                  <c:v>5</c:v>
                </c:pt>
                <c:pt idx="24">
                  <c:v>7</c:v>
                </c:pt>
                <c:pt idx="25">
                  <c:v>5</c:v>
                </c:pt>
                <c:pt idx="26">
                  <c:v>5</c:v>
                </c:pt>
                <c:pt idx="27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DD-4A80-93D6-DF9DC74CECD1}"/>
            </c:ext>
          </c:extLst>
        </c:ser>
        <c:ser>
          <c:idx val="2"/>
          <c:order val="2"/>
          <c:tx>
            <c:strRef>
              <c:f>'FEBRUAR 25'!$M$4</c:f>
              <c:strCache>
                <c:ptCount val="1"/>
                <c:pt idx="0">
                  <c:v>najvišja 
dne. temp.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 i="0" baseline="0">
                    <a:solidFill>
                      <a:schemeClr val="accent3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'FEBRUAR 25'!$B$6:$B$35</c:f>
              <c:numCache>
                <c:formatCode>d/</c:formatCode>
                <c:ptCount val="30"/>
                <c:pt idx="0">
                  <c:v>45689</c:v>
                </c:pt>
                <c:pt idx="1">
                  <c:v>45690</c:v>
                </c:pt>
                <c:pt idx="2">
                  <c:v>45691</c:v>
                </c:pt>
                <c:pt idx="3">
                  <c:v>45692</c:v>
                </c:pt>
                <c:pt idx="4">
                  <c:v>45693</c:v>
                </c:pt>
                <c:pt idx="5">
                  <c:v>45694</c:v>
                </c:pt>
                <c:pt idx="6">
                  <c:v>45695</c:v>
                </c:pt>
                <c:pt idx="7">
                  <c:v>45696</c:v>
                </c:pt>
                <c:pt idx="8">
                  <c:v>45697</c:v>
                </c:pt>
                <c:pt idx="9">
                  <c:v>45698</c:v>
                </c:pt>
                <c:pt idx="10">
                  <c:v>45699</c:v>
                </c:pt>
                <c:pt idx="11">
                  <c:v>45700</c:v>
                </c:pt>
                <c:pt idx="12">
                  <c:v>45701</c:v>
                </c:pt>
                <c:pt idx="13">
                  <c:v>45702</c:v>
                </c:pt>
                <c:pt idx="14">
                  <c:v>45703</c:v>
                </c:pt>
                <c:pt idx="15">
                  <c:v>45704</c:v>
                </c:pt>
                <c:pt idx="16">
                  <c:v>45705</c:v>
                </c:pt>
                <c:pt idx="17">
                  <c:v>45706</c:v>
                </c:pt>
                <c:pt idx="18">
                  <c:v>45707</c:v>
                </c:pt>
                <c:pt idx="19">
                  <c:v>45708</c:v>
                </c:pt>
                <c:pt idx="20">
                  <c:v>45709</c:v>
                </c:pt>
                <c:pt idx="21">
                  <c:v>45710</c:v>
                </c:pt>
                <c:pt idx="22">
                  <c:v>45711</c:v>
                </c:pt>
                <c:pt idx="23">
                  <c:v>45712</c:v>
                </c:pt>
                <c:pt idx="24">
                  <c:v>45713</c:v>
                </c:pt>
                <c:pt idx="25">
                  <c:v>45714</c:v>
                </c:pt>
                <c:pt idx="26">
                  <c:v>45715</c:v>
                </c:pt>
                <c:pt idx="27">
                  <c:v>45716</c:v>
                </c:pt>
              </c:numCache>
            </c:numRef>
          </c:cat>
          <c:val>
            <c:numRef>
              <c:f>'FEBRUAR 25'!$M$6:$M$35</c:f>
              <c:numCache>
                <c:formatCode>0</c:formatCode>
                <c:ptCount val="30"/>
                <c:pt idx="0">
                  <c:v>5</c:v>
                </c:pt>
                <c:pt idx="1">
                  <c:v>7</c:v>
                </c:pt>
                <c:pt idx="2">
                  <c:v>4</c:v>
                </c:pt>
                <c:pt idx="3">
                  <c:v>6</c:v>
                </c:pt>
                <c:pt idx="4">
                  <c:v>8</c:v>
                </c:pt>
                <c:pt idx="5">
                  <c:v>5</c:v>
                </c:pt>
                <c:pt idx="6">
                  <c:v>3</c:v>
                </c:pt>
                <c:pt idx="7">
                  <c:v>6</c:v>
                </c:pt>
                <c:pt idx="8">
                  <c:v>6</c:v>
                </c:pt>
                <c:pt idx="9">
                  <c:v>4</c:v>
                </c:pt>
                <c:pt idx="10">
                  <c:v>4</c:v>
                </c:pt>
                <c:pt idx="11">
                  <c:v>3</c:v>
                </c:pt>
                <c:pt idx="12">
                  <c:v>9</c:v>
                </c:pt>
                <c:pt idx="13">
                  <c:v>0</c:v>
                </c:pt>
                <c:pt idx="14">
                  <c:v>0</c:v>
                </c:pt>
                <c:pt idx="15">
                  <c:v>-1</c:v>
                </c:pt>
                <c:pt idx="16">
                  <c:v>-1</c:v>
                </c:pt>
                <c:pt idx="17">
                  <c:v>-1</c:v>
                </c:pt>
                <c:pt idx="18">
                  <c:v>2</c:v>
                </c:pt>
                <c:pt idx="19">
                  <c:v>3</c:v>
                </c:pt>
                <c:pt idx="20">
                  <c:v>6</c:v>
                </c:pt>
                <c:pt idx="21">
                  <c:v>9</c:v>
                </c:pt>
                <c:pt idx="22">
                  <c:v>14</c:v>
                </c:pt>
                <c:pt idx="23">
                  <c:v>9</c:v>
                </c:pt>
                <c:pt idx="24">
                  <c:v>9</c:v>
                </c:pt>
                <c:pt idx="25">
                  <c:v>8</c:v>
                </c:pt>
                <c:pt idx="26">
                  <c:v>6</c:v>
                </c:pt>
                <c:pt idx="27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8DD-4A80-93D6-DF9DC74CECD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2554496"/>
        <c:axId val="212556032"/>
      </c:lineChart>
      <c:dateAx>
        <c:axId val="212554496"/>
        <c:scaling>
          <c:orientation val="minMax"/>
          <c:max val="45716"/>
          <c:min val="45689"/>
        </c:scaling>
        <c:delete val="0"/>
        <c:axPos val="b"/>
        <c:majorGridlines/>
        <c:minorGridlines/>
        <c:numFmt formatCode="d/" sourceLinked="1"/>
        <c:majorTickMark val="out"/>
        <c:minorTickMark val="none"/>
        <c:tickLblPos val="low"/>
        <c:txPr>
          <a:bodyPr rot="-5400000" vert="horz"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2556032"/>
        <c:crosses val="autoZero"/>
        <c:auto val="1"/>
        <c:lblOffset val="100"/>
        <c:baseTimeUnit val="days"/>
        <c:majorUnit val="1"/>
        <c:majorTimeUnit val="days"/>
      </c:dateAx>
      <c:valAx>
        <c:axId val="212556032"/>
        <c:scaling>
          <c:orientation val="minMax"/>
          <c:max val="15"/>
          <c:min val="-1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 sz="1200"/>
                  <a:t>°C</a:t>
                </a:r>
              </a:p>
            </c:rich>
          </c:tx>
          <c:layout>
            <c:manualLayout>
              <c:xMode val="edge"/>
              <c:yMode val="edge"/>
              <c:x val="2.1765571767002811E-3"/>
              <c:y val="0.41678505516370107"/>
            </c:manualLayout>
          </c:layout>
          <c:overlay val="0"/>
        </c:title>
        <c:numFmt formatCode="0" sourceLinked="1"/>
        <c:majorTickMark val="none"/>
        <c:minorTickMark val="none"/>
        <c:tickLblPos val="nextTo"/>
        <c:spPr>
          <a:ln w="9525"/>
        </c:spPr>
        <c:txPr>
          <a:bodyPr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2554496"/>
        <c:crossesAt val="45689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87253035595942807"/>
          <c:y val="0.29951464996023014"/>
          <c:w val="0.12746963411907897"/>
          <c:h val="0.34881191784939747"/>
        </c:manualLayout>
      </c:layout>
      <c:overlay val="0"/>
      <c:txPr>
        <a:bodyPr/>
        <a:lstStyle/>
        <a:p>
          <a:pPr>
            <a:defRPr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sl-SI"/>
        </a:p>
      </c:txPr>
    </c:legend>
    <c:plotVisOnly val="1"/>
    <c:dispBlanksAs val="gap"/>
    <c:showDLblsOverMax val="0"/>
  </c:chart>
  <c:printSettings>
    <c:headerFooter/>
    <c:pageMargins b="0.74803149606299213" l="0.19685039370078741" r="0.19685039370078741" t="0.74803149606299213" header="0.31496062992125984" footer="0.31496062992125984"/>
    <c:pageSetup orientation="landscape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TČ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- poraba električne energije v kWh po dnevih</a:t>
            </a:r>
          </a:p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MAREC 2025</a:t>
            </a:r>
            <a:endParaRPr 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9434527078506137E-2"/>
          <c:y val="0.1312303281718738"/>
          <c:w val="0.81146480047003611"/>
          <c:h val="0.739185060883783"/>
        </c:manualLayout>
      </c:layout>
      <c:lineChart>
        <c:grouping val="standard"/>
        <c:varyColors val="0"/>
        <c:ser>
          <c:idx val="0"/>
          <c:order val="0"/>
          <c:tx>
            <c:strRef>
              <c:f>'MAREC 25'!$D$4</c:f>
              <c:strCache>
                <c:ptCount val="1"/>
                <c:pt idx="0">
                  <c:v>kWh
nočna
poraba</c:v>
                </c:pt>
              </c:strCache>
            </c:strRef>
          </c:tx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'MAREC 25'!$B$6:$B$36</c:f>
              <c:numCache>
                <c:formatCode>d/</c:formatCode>
                <c:ptCount val="31"/>
                <c:pt idx="0">
                  <c:v>45717</c:v>
                </c:pt>
                <c:pt idx="1">
                  <c:v>45718</c:v>
                </c:pt>
                <c:pt idx="2">
                  <c:v>45719</c:v>
                </c:pt>
                <c:pt idx="3">
                  <c:v>45720</c:v>
                </c:pt>
                <c:pt idx="4">
                  <c:v>45721</c:v>
                </c:pt>
                <c:pt idx="5">
                  <c:v>45722</c:v>
                </c:pt>
                <c:pt idx="6">
                  <c:v>45723</c:v>
                </c:pt>
                <c:pt idx="7">
                  <c:v>45724</c:v>
                </c:pt>
                <c:pt idx="8">
                  <c:v>45725</c:v>
                </c:pt>
                <c:pt idx="9">
                  <c:v>45726</c:v>
                </c:pt>
                <c:pt idx="10">
                  <c:v>45727</c:v>
                </c:pt>
                <c:pt idx="11">
                  <c:v>45728</c:v>
                </c:pt>
                <c:pt idx="12">
                  <c:v>45729</c:v>
                </c:pt>
                <c:pt idx="13">
                  <c:v>45730</c:v>
                </c:pt>
                <c:pt idx="14">
                  <c:v>45731</c:v>
                </c:pt>
                <c:pt idx="15">
                  <c:v>45732</c:v>
                </c:pt>
                <c:pt idx="16">
                  <c:v>45733</c:v>
                </c:pt>
                <c:pt idx="17">
                  <c:v>45734</c:v>
                </c:pt>
                <c:pt idx="18">
                  <c:v>45735</c:v>
                </c:pt>
                <c:pt idx="19">
                  <c:v>45736</c:v>
                </c:pt>
                <c:pt idx="20">
                  <c:v>45737</c:v>
                </c:pt>
                <c:pt idx="21">
                  <c:v>45738</c:v>
                </c:pt>
                <c:pt idx="22">
                  <c:v>45739</c:v>
                </c:pt>
                <c:pt idx="23">
                  <c:v>45740</c:v>
                </c:pt>
                <c:pt idx="24">
                  <c:v>45741</c:v>
                </c:pt>
                <c:pt idx="25">
                  <c:v>45742</c:v>
                </c:pt>
                <c:pt idx="26">
                  <c:v>45743</c:v>
                </c:pt>
                <c:pt idx="27">
                  <c:v>45744</c:v>
                </c:pt>
                <c:pt idx="28">
                  <c:v>45745</c:v>
                </c:pt>
                <c:pt idx="29">
                  <c:v>45746</c:v>
                </c:pt>
                <c:pt idx="30">
                  <c:v>45747</c:v>
                </c:pt>
              </c:numCache>
            </c:numRef>
          </c:cat>
          <c:val>
            <c:numRef>
              <c:f>'MAREC 25'!$D$6:$D$35</c:f>
              <c:numCache>
                <c:formatCode>0</c:formatCode>
                <c:ptCount val="30"/>
                <c:pt idx="0">
                  <c:v>36</c:v>
                </c:pt>
                <c:pt idx="1">
                  <c:v>37</c:v>
                </c:pt>
                <c:pt idx="2">
                  <c:v>39</c:v>
                </c:pt>
                <c:pt idx="3">
                  <c:v>42</c:v>
                </c:pt>
                <c:pt idx="4">
                  <c:v>37</c:v>
                </c:pt>
                <c:pt idx="5">
                  <c:v>32</c:v>
                </c:pt>
                <c:pt idx="6">
                  <c:v>30</c:v>
                </c:pt>
                <c:pt idx="7">
                  <c:v>25</c:v>
                </c:pt>
                <c:pt idx="8">
                  <c:v>24</c:v>
                </c:pt>
                <c:pt idx="9">
                  <c:v>16</c:v>
                </c:pt>
                <c:pt idx="10">
                  <c:v>24</c:v>
                </c:pt>
                <c:pt idx="11">
                  <c:v>19</c:v>
                </c:pt>
                <c:pt idx="12">
                  <c:v>21</c:v>
                </c:pt>
                <c:pt idx="13">
                  <c:v>18</c:v>
                </c:pt>
                <c:pt idx="14">
                  <c:v>22</c:v>
                </c:pt>
                <c:pt idx="15">
                  <c:v>23</c:v>
                </c:pt>
                <c:pt idx="16">
                  <c:v>22</c:v>
                </c:pt>
                <c:pt idx="17">
                  <c:v>36</c:v>
                </c:pt>
                <c:pt idx="18">
                  <c:v>39</c:v>
                </c:pt>
                <c:pt idx="19">
                  <c:v>42</c:v>
                </c:pt>
                <c:pt idx="20">
                  <c:v>32</c:v>
                </c:pt>
                <c:pt idx="21">
                  <c:v>22</c:v>
                </c:pt>
                <c:pt idx="22">
                  <c:v>19</c:v>
                </c:pt>
                <c:pt idx="23">
                  <c:v>17</c:v>
                </c:pt>
                <c:pt idx="24">
                  <c:v>19</c:v>
                </c:pt>
                <c:pt idx="25">
                  <c:v>18</c:v>
                </c:pt>
                <c:pt idx="26">
                  <c:v>14</c:v>
                </c:pt>
                <c:pt idx="27">
                  <c:v>14</c:v>
                </c:pt>
                <c:pt idx="28">
                  <c:v>18</c:v>
                </c:pt>
                <c:pt idx="29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AD-46A6-A7B0-EB118CB71200}"/>
            </c:ext>
          </c:extLst>
        </c:ser>
        <c:ser>
          <c:idx val="1"/>
          <c:order val="1"/>
          <c:tx>
            <c:strRef>
              <c:f>'MAREC 25'!$H$4</c:f>
              <c:strCache>
                <c:ptCount val="1"/>
                <c:pt idx="0">
                  <c:v>kWh
dnevna
poraba</c:v>
                </c:pt>
              </c:strCache>
            </c:strRef>
          </c:tx>
          <c:marker>
            <c:symbol val="none"/>
          </c:marker>
          <c:dLbls>
            <c:spPr>
              <a:noFill/>
            </c:spPr>
            <c:txPr>
              <a:bodyPr/>
              <a:lstStyle/>
              <a:p>
                <a:pPr>
                  <a:defRPr>
                    <a:solidFill>
                      <a:srgbClr val="FF0000"/>
                    </a:solidFill>
                  </a:defRPr>
                </a:pPr>
                <a:endParaRPr lang="sl-SI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'MAREC 25'!$B$6:$B$36</c:f>
              <c:numCache>
                <c:formatCode>d/</c:formatCode>
                <c:ptCount val="31"/>
                <c:pt idx="0">
                  <c:v>45717</c:v>
                </c:pt>
                <c:pt idx="1">
                  <c:v>45718</c:v>
                </c:pt>
                <c:pt idx="2">
                  <c:v>45719</c:v>
                </c:pt>
                <c:pt idx="3">
                  <c:v>45720</c:v>
                </c:pt>
                <c:pt idx="4">
                  <c:v>45721</c:v>
                </c:pt>
                <c:pt idx="5">
                  <c:v>45722</c:v>
                </c:pt>
                <c:pt idx="6">
                  <c:v>45723</c:v>
                </c:pt>
                <c:pt idx="7">
                  <c:v>45724</c:v>
                </c:pt>
                <c:pt idx="8">
                  <c:v>45725</c:v>
                </c:pt>
                <c:pt idx="9">
                  <c:v>45726</c:v>
                </c:pt>
                <c:pt idx="10">
                  <c:v>45727</c:v>
                </c:pt>
                <c:pt idx="11">
                  <c:v>45728</c:v>
                </c:pt>
                <c:pt idx="12">
                  <c:v>45729</c:v>
                </c:pt>
                <c:pt idx="13">
                  <c:v>45730</c:v>
                </c:pt>
                <c:pt idx="14">
                  <c:v>45731</c:v>
                </c:pt>
                <c:pt idx="15">
                  <c:v>45732</c:v>
                </c:pt>
                <c:pt idx="16">
                  <c:v>45733</c:v>
                </c:pt>
                <c:pt idx="17">
                  <c:v>45734</c:v>
                </c:pt>
                <c:pt idx="18">
                  <c:v>45735</c:v>
                </c:pt>
                <c:pt idx="19">
                  <c:v>45736</c:v>
                </c:pt>
                <c:pt idx="20">
                  <c:v>45737</c:v>
                </c:pt>
                <c:pt idx="21">
                  <c:v>45738</c:v>
                </c:pt>
                <c:pt idx="22">
                  <c:v>45739</c:v>
                </c:pt>
                <c:pt idx="23">
                  <c:v>45740</c:v>
                </c:pt>
                <c:pt idx="24">
                  <c:v>45741</c:v>
                </c:pt>
                <c:pt idx="25">
                  <c:v>45742</c:v>
                </c:pt>
                <c:pt idx="26">
                  <c:v>45743</c:v>
                </c:pt>
                <c:pt idx="27">
                  <c:v>45744</c:v>
                </c:pt>
                <c:pt idx="28">
                  <c:v>45745</c:v>
                </c:pt>
                <c:pt idx="29">
                  <c:v>45746</c:v>
                </c:pt>
                <c:pt idx="30">
                  <c:v>45747</c:v>
                </c:pt>
              </c:numCache>
            </c:numRef>
          </c:cat>
          <c:val>
            <c:numRef>
              <c:f>'MAREC 25'!$H$6:$H$35</c:f>
              <c:numCache>
                <c:formatCode>0</c:formatCode>
                <c:ptCount val="30"/>
                <c:pt idx="0">
                  <c:v>31</c:v>
                </c:pt>
                <c:pt idx="1">
                  <c:v>27</c:v>
                </c:pt>
                <c:pt idx="2">
                  <c:v>19</c:v>
                </c:pt>
                <c:pt idx="3">
                  <c:v>19</c:v>
                </c:pt>
                <c:pt idx="4">
                  <c:v>17</c:v>
                </c:pt>
                <c:pt idx="5">
                  <c:v>12</c:v>
                </c:pt>
                <c:pt idx="6">
                  <c:v>10</c:v>
                </c:pt>
                <c:pt idx="7">
                  <c:v>13</c:v>
                </c:pt>
                <c:pt idx="8">
                  <c:v>11</c:v>
                </c:pt>
                <c:pt idx="9">
                  <c:v>15</c:v>
                </c:pt>
                <c:pt idx="10">
                  <c:v>12</c:v>
                </c:pt>
                <c:pt idx="11">
                  <c:v>19</c:v>
                </c:pt>
                <c:pt idx="12">
                  <c:v>18</c:v>
                </c:pt>
                <c:pt idx="13">
                  <c:v>20</c:v>
                </c:pt>
                <c:pt idx="14">
                  <c:v>26</c:v>
                </c:pt>
                <c:pt idx="15">
                  <c:v>25</c:v>
                </c:pt>
                <c:pt idx="16">
                  <c:v>32</c:v>
                </c:pt>
                <c:pt idx="17">
                  <c:v>24</c:v>
                </c:pt>
                <c:pt idx="18">
                  <c:v>32</c:v>
                </c:pt>
                <c:pt idx="19">
                  <c:v>17</c:v>
                </c:pt>
                <c:pt idx="20">
                  <c:v>16</c:v>
                </c:pt>
                <c:pt idx="21">
                  <c:v>17</c:v>
                </c:pt>
                <c:pt idx="22">
                  <c:v>15</c:v>
                </c:pt>
                <c:pt idx="23">
                  <c:v>9</c:v>
                </c:pt>
                <c:pt idx="24">
                  <c:v>13</c:v>
                </c:pt>
                <c:pt idx="25">
                  <c:v>11</c:v>
                </c:pt>
                <c:pt idx="26">
                  <c:v>11</c:v>
                </c:pt>
                <c:pt idx="27">
                  <c:v>13</c:v>
                </c:pt>
                <c:pt idx="28">
                  <c:v>18</c:v>
                </c:pt>
                <c:pt idx="29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AD-46A6-A7B0-EB118CB71200}"/>
            </c:ext>
          </c:extLst>
        </c:ser>
        <c:ser>
          <c:idx val="2"/>
          <c:order val="2"/>
          <c:tx>
            <c:strRef>
              <c:f>'MAREC 25'!$K$4</c:f>
              <c:strCache>
                <c:ptCount val="1"/>
                <c:pt idx="0">
                  <c:v>kWh
na
dan</c:v>
                </c:pt>
              </c:strCache>
            </c:strRef>
          </c:tx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 i="0" baseline="0">
                    <a:solidFill>
                      <a:schemeClr val="accent3">
                        <a:lumMod val="75000"/>
                      </a:schemeClr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'MAREC 25'!$B$6:$B$36</c:f>
              <c:numCache>
                <c:formatCode>d/</c:formatCode>
                <c:ptCount val="31"/>
                <c:pt idx="0">
                  <c:v>45717</c:v>
                </c:pt>
                <c:pt idx="1">
                  <c:v>45718</c:v>
                </c:pt>
                <c:pt idx="2">
                  <c:v>45719</c:v>
                </c:pt>
                <c:pt idx="3">
                  <c:v>45720</c:v>
                </c:pt>
                <c:pt idx="4">
                  <c:v>45721</c:v>
                </c:pt>
                <c:pt idx="5">
                  <c:v>45722</c:v>
                </c:pt>
                <c:pt idx="6">
                  <c:v>45723</c:v>
                </c:pt>
                <c:pt idx="7">
                  <c:v>45724</c:v>
                </c:pt>
                <c:pt idx="8">
                  <c:v>45725</c:v>
                </c:pt>
                <c:pt idx="9">
                  <c:v>45726</c:v>
                </c:pt>
                <c:pt idx="10">
                  <c:v>45727</c:v>
                </c:pt>
                <c:pt idx="11">
                  <c:v>45728</c:v>
                </c:pt>
                <c:pt idx="12">
                  <c:v>45729</c:v>
                </c:pt>
                <c:pt idx="13">
                  <c:v>45730</c:v>
                </c:pt>
                <c:pt idx="14">
                  <c:v>45731</c:v>
                </c:pt>
                <c:pt idx="15">
                  <c:v>45732</c:v>
                </c:pt>
                <c:pt idx="16">
                  <c:v>45733</c:v>
                </c:pt>
                <c:pt idx="17">
                  <c:v>45734</c:v>
                </c:pt>
                <c:pt idx="18">
                  <c:v>45735</c:v>
                </c:pt>
                <c:pt idx="19">
                  <c:v>45736</c:v>
                </c:pt>
                <c:pt idx="20">
                  <c:v>45737</c:v>
                </c:pt>
                <c:pt idx="21">
                  <c:v>45738</c:v>
                </c:pt>
                <c:pt idx="22">
                  <c:v>45739</c:v>
                </c:pt>
                <c:pt idx="23">
                  <c:v>45740</c:v>
                </c:pt>
                <c:pt idx="24">
                  <c:v>45741</c:v>
                </c:pt>
                <c:pt idx="25">
                  <c:v>45742</c:v>
                </c:pt>
                <c:pt idx="26">
                  <c:v>45743</c:v>
                </c:pt>
                <c:pt idx="27">
                  <c:v>45744</c:v>
                </c:pt>
                <c:pt idx="28">
                  <c:v>45745</c:v>
                </c:pt>
                <c:pt idx="29">
                  <c:v>45746</c:v>
                </c:pt>
                <c:pt idx="30">
                  <c:v>45747</c:v>
                </c:pt>
              </c:numCache>
            </c:numRef>
          </c:cat>
          <c:val>
            <c:numRef>
              <c:f>'MAREC 25'!$K$6:$K$35</c:f>
              <c:numCache>
                <c:formatCode>0</c:formatCode>
                <c:ptCount val="30"/>
                <c:pt idx="0">
                  <c:v>67</c:v>
                </c:pt>
                <c:pt idx="1">
                  <c:v>64</c:v>
                </c:pt>
                <c:pt idx="2">
                  <c:v>58</c:v>
                </c:pt>
                <c:pt idx="3">
                  <c:v>61</c:v>
                </c:pt>
                <c:pt idx="4">
                  <c:v>54</c:v>
                </c:pt>
                <c:pt idx="5">
                  <c:v>44</c:v>
                </c:pt>
                <c:pt idx="6">
                  <c:v>40</c:v>
                </c:pt>
                <c:pt idx="7">
                  <c:v>38</c:v>
                </c:pt>
                <c:pt idx="8">
                  <c:v>35</c:v>
                </c:pt>
                <c:pt idx="9">
                  <c:v>31</c:v>
                </c:pt>
                <c:pt idx="10">
                  <c:v>36</c:v>
                </c:pt>
                <c:pt idx="11">
                  <c:v>38</c:v>
                </c:pt>
                <c:pt idx="12">
                  <c:v>39</c:v>
                </c:pt>
                <c:pt idx="13">
                  <c:v>38</c:v>
                </c:pt>
                <c:pt idx="14">
                  <c:v>48</c:v>
                </c:pt>
                <c:pt idx="15">
                  <c:v>48</c:v>
                </c:pt>
                <c:pt idx="16">
                  <c:v>54</c:v>
                </c:pt>
                <c:pt idx="17">
                  <c:v>60</c:v>
                </c:pt>
                <c:pt idx="18">
                  <c:v>71</c:v>
                </c:pt>
                <c:pt idx="19">
                  <c:v>59</c:v>
                </c:pt>
                <c:pt idx="20">
                  <c:v>48</c:v>
                </c:pt>
                <c:pt idx="21">
                  <c:v>39</c:v>
                </c:pt>
                <c:pt idx="22">
                  <c:v>34</c:v>
                </c:pt>
                <c:pt idx="23">
                  <c:v>26</c:v>
                </c:pt>
                <c:pt idx="24">
                  <c:v>32</c:v>
                </c:pt>
                <c:pt idx="25">
                  <c:v>29</c:v>
                </c:pt>
                <c:pt idx="26">
                  <c:v>25</c:v>
                </c:pt>
                <c:pt idx="27">
                  <c:v>27</c:v>
                </c:pt>
                <c:pt idx="28">
                  <c:v>36</c:v>
                </c:pt>
                <c:pt idx="29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AD-46A6-A7B0-EB118CB7120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2657280"/>
        <c:axId val="211618048"/>
      </c:lineChart>
      <c:dateAx>
        <c:axId val="212657280"/>
        <c:scaling>
          <c:orientation val="minMax"/>
          <c:max val="45747"/>
          <c:min val="45717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d/" sourceLinked="1"/>
        <c:majorTickMark val="out"/>
        <c:minorTickMark val="none"/>
        <c:tickLblPos val="low"/>
        <c:txPr>
          <a:bodyPr rot="-5400000" vert="horz"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1618048"/>
        <c:crosses val="autoZero"/>
        <c:auto val="1"/>
        <c:lblOffset val="100"/>
        <c:baseTimeUnit val="days"/>
        <c:majorUnit val="1"/>
        <c:majorTimeUnit val="days"/>
      </c:dateAx>
      <c:valAx>
        <c:axId val="21161804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sl-SI" sz="1400"/>
                  <a:t>kWh</a:t>
                </a:r>
              </a:p>
            </c:rich>
          </c:tx>
          <c:overlay val="0"/>
        </c:title>
        <c:numFmt formatCode="0" sourceLinked="1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2657280"/>
        <c:crossesAt val="45717"/>
        <c:crossBetween val="between"/>
        <c:majorUnit val="10"/>
      </c:valAx>
    </c:plotArea>
    <c:legend>
      <c:legendPos val="r"/>
      <c:layout>
        <c:manualLayout>
          <c:xMode val="edge"/>
          <c:yMode val="edge"/>
          <c:x val="0.87027694302292469"/>
          <c:y val="0.33390992792567598"/>
          <c:w val="0.12972300342007562"/>
          <c:h val="0.28081241649847921"/>
        </c:manualLayout>
      </c:layout>
      <c:overlay val="0"/>
      <c:txPr>
        <a:bodyPr/>
        <a:lstStyle/>
        <a:p>
          <a:pPr>
            <a:defRPr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sl-SI"/>
        </a:p>
      </c:txPr>
    </c:legend>
    <c:plotVisOnly val="1"/>
    <c:dispBlanksAs val="gap"/>
    <c:showDLblsOverMax val="0"/>
  </c:chart>
  <c:printSettings>
    <c:headerFooter/>
    <c:pageMargins b="0.74803149606299213" l="0.19685039370078741" r="0.19685039370078741" t="0.74803149606299213" header="0.31496062992125984" footer="0.31496062992125984"/>
    <c:pageSetup orientation="landscape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Zunanja temperatura zraka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ob 8°° in 20°° ter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 najvišja dnevna</a:t>
            </a:r>
            <a:endParaRPr lang="sl-SI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 MAREC 2025</a:t>
            </a:r>
          </a:p>
        </c:rich>
      </c:tx>
      <c:layout>
        <c:manualLayout>
          <c:xMode val="edge"/>
          <c:yMode val="edge"/>
          <c:x val="0.16388054016907191"/>
          <c:y val="1.986983036611945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611936922518831E-2"/>
          <c:y val="0.12717666509570039"/>
          <c:w val="0.83207663710805868"/>
          <c:h val="0.75135321133502153"/>
        </c:manualLayout>
      </c:layout>
      <c:lineChart>
        <c:grouping val="standard"/>
        <c:varyColors val="0"/>
        <c:ser>
          <c:idx val="0"/>
          <c:order val="0"/>
          <c:tx>
            <c:strRef>
              <c:f>'MAREC 25'!$F$4</c:f>
              <c:strCache>
                <c:ptCount val="1"/>
                <c:pt idx="0">
                  <c:v>zunanja
temp. 8°°
°C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endParaRPr lang="sl-SI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'MAREC 25'!$B$6:$B$35</c:f>
              <c:numCache>
                <c:formatCode>d/</c:formatCode>
                <c:ptCount val="30"/>
                <c:pt idx="0">
                  <c:v>45717</c:v>
                </c:pt>
                <c:pt idx="1">
                  <c:v>45718</c:v>
                </c:pt>
                <c:pt idx="2">
                  <c:v>45719</c:v>
                </c:pt>
                <c:pt idx="3">
                  <c:v>45720</c:v>
                </c:pt>
                <c:pt idx="4">
                  <c:v>45721</c:v>
                </c:pt>
                <c:pt idx="5">
                  <c:v>45722</c:v>
                </c:pt>
                <c:pt idx="6">
                  <c:v>45723</c:v>
                </c:pt>
                <c:pt idx="7">
                  <c:v>45724</c:v>
                </c:pt>
                <c:pt idx="8">
                  <c:v>45725</c:v>
                </c:pt>
                <c:pt idx="9">
                  <c:v>45726</c:v>
                </c:pt>
                <c:pt idx="10">
                  <c:v>45727</c:v>
                </c:pt>
                <c:pt idx="11">
                  <c:v>45728</c:v>
                </c:pt>
                <c:pt idx="12">
                  <c:v>45729</c:v>
                </c:pt>
                <c:pt idx="13">
                  <c:v>45730</c:v>
                </c:pt>
                <c:pt idx="14">
                  <c:v>45731</c:v>
                </c:pt>
                <c:pt idx="15">
                  <c:v>45732</c:v>
                </c:pt>
                <c:pt idx="16">
                  <c:v>45733</c:v>
                </c:pt>
                <c:pt idx="17">
                  <c:v>45734</c:v>
                </c:pt>
                <c:pt idx="18">
                  <c:v>45735</c:v>
                </c:pt>
                <c:pt idx="19">
                  <c:v>45736</c:v>
                </c:pt>
                <c:pt idx="20">
                  <c:v>45737</c:v>
                </c:pt>
                <c:pt idx="21">
                  <c:v>45738</c:v>
                </c:pt>
                <c:pt idx="22">
                  <c:v>45739</c:v>
                </c:pt>
                <c:pt idx="23">
                  <c:v>45740</c:v>
                </c:pt>
                <c:pt idx="24">
                  <c:v>45741</c:v>
                </c:pt>
                <c:pt idx="25">
                  <c:v>45742</c:v>
                </c:pt>
                <c:pt idx="26">
                  <c:v>45743</c:v>
                </c:pt>
                <c:pt idx="27">
                  <c:v>45744</c:v>
                </c:pt>
                <c:pt idx="28">
                  <c:v>45745</c:v>
                </c:pt>
                <c:pt idx="29">
                  <c:v>45746</c:v>
                </c:pt>
              </c:numCache>
            </c:numRef>
          </c:cat>
          <c:val>
            <c:numRef>
              <c:f>'MAREC 25'!$F$6:$F$35</c:f>
              <c:numCache>
                <c:formatCode>0</c:formatCode>
                <c:ptCount val="30"/>
                <c:pt idx="0">
                  <c:v>2</c:v>
                </c:pt>
                <c:pt idx="1">
                  <c:v>-1</c:v>
                </c:pt>
                <c:pt idx="2">
                  <c:v>-3</c:v>
                </c:pt>
                <c:pt idx="3">
                  <c:v>0</c:v>
                </c:pt>
                <c:pt idx="4">
                  <c:v>-1</c:v>
                </c:pt>
                <c:pt idx="5">
                  <c:v>-1</c:v>
                </c:pt>
                <c:pt idx="6">
                  <c:v>-1</c:v>
                </c:pt>
                <c:pt idx="7">
                  <c:v>1</c:v>
                </c:pt>
                <c:pt idx="8">
                  <c:v>2</c:v>
                </c:pt>
                <c:pt idx="9">
                  <c:v>8</c:v>
                </c:pt>
                <c:pt idx="10">
                  <c:v>5</c:v>
                </c:pt>
                <c:pt idx="11">
                  <c:v>8</c:v>
                </c:pt>
                <c:pt idx="12">
                  <c:v>5</c:v>
                </c:pt>
                <c:pt idx="13">
                  <c:v>6</c:v>
                </c:pt>
                <c:pt idx="14">
                  <c:v>5</c:v>
                </c:pt>
                <c:pt idx="15">
                  <c:v>5</c:v>
                </c:pt>
                <c:pt idx="16">
                  <c:v>4</c:v>
                </c:pt>
                <c:pt idx="17">
                  <c:v>-2</c:v>
                </c:pt>
                <c:pt idx="18">
                  <c:v>-2</c:v>
                </c:pt>
                <c:pt idx="19">
                  <c:v>-4</c:v>
                </c:pt>
                <c:pt idx="20">
                  <c:v>-1</c:v>
                </c:pt>
                <c:pt idx="21">
                  <c:v>8</c:v>
                </c:pt>
                <c:pt idx="22">
                  <c:v>9</c:v>
                </c:pt>
                <c:pt idx="23">
                  <c:v>8</c:v>
                </c:pt>
                <c:pt idx="24">
                  <c:v>7</c:v>
                </c:pt>
                <c:pt idx="25">
                  <c:v>10</c:v>
                </c:pt>
                <c:pt idx="26">
                  <c:v>11</c:v>
                </c:pt>
                <c:pt idx="27">
                  <c:v>10</c:v>
                </c:pt>
                <c:pt idx="28">
                  <c:v>7</c:v>
                </c:pt>
                <c:pt idx="29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21-448C-A81E-D8087F588681}"/>
            </c:ext>
          </c:extLst>
        </c:ser>
        <c:ser>
          <c:idx val="1"/>
          <c:order val="1"/>
          <c:tx>
            <c:strRef>
              <c:f>'MAREC 25'!$J$4</c:f>
              <c:strCache>
                <c:ptCount val="1"/>
                <c:pt idx="0">
                  <c:v>zunanja
temp. 20°°
°C</c:v>
                </c:pt>
              </c:strCache>
            </c:strRef>
          </c:tx>
          <c:marker>
            <c:symbol val="none"/>
          </c:marker>
          <c:dLbls>
            <c:dLbl>
              <c:idx val="7"/>
              <c:numFmt formatCode="0" sourceLinked="0"/>
              <c:spPr/>
              <c:txPr>
                <a:bodyPr/>
                <a:lstStyle/>
                <a:p>
                  <a:pPr>
                    <a:defRPr>
                      <a:solidFill>
                        <a:srgbClr val="FF0000"/>
                      </a:solidFill>
                    </a:defRPr>
                  </a:pPr>
                  <a:endParaRPr lang="sl-SI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6721-448C-A81E-D8087F58868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rgbClr val="FF0000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'MAREC 25'!$B$6:$B$35</c:f>
              <c:numCache>
                <c:formatCode>d/</c:formatCode>
                <c:ptCount val="30"/>
                <c:pt idx="0">
                  <c:v>45717</c:v>
                </c:pt>
                <c:pt idx="1">
                  <c:v>45718</c:v>
                </c:pt>
                <c:pt idx="2">
                  <c:v>45719</c:v>
                </c:pt>
                <c:pt idx="3">
                  <c:v>45720</c:v>
                </c:pt>
                <c:pt idx="4">
                  <c:v>45721</c:v>
                </c:pt>
                <c:pt idx="5">
                  <c:v>45722</c:v>
                </c:pt>
                <c:pt idx="6">
                  <c:v>45723</c:v>
                </c:pt>
                <c:pt idx="7">
                  <c:v>45724</c:v>
                </c:pt>
                <c:pt idx="8">
                  <c:v>45725</c:v>
                </c:pt>
                <c:pt idx="9">
                  <c:v>45726</c:v>
                </c:pt>
                <c:pt idx="10">
                  <c:v>45727</c:v>
                </c:pt>
                <c:pt idx="11">
                  <c:v>45728</c:v>
                </c:pt>
                <c:pt idx="12">
                  <c:v>45729</c:v>
                </c:pt>
                <c:pt idx="13">
                  <c:v>45730</c:v>
                </c:pt>
                <c:pt idx="14">
                  <c:v>45731</c:v>
                </c:pt>
                <c:pt idx="15">
                  <c:v>45732</c:v>
                </c:pt>
                <c:pt idx="16">
                  <c:v>45733</c:v>
                </c:pt>
                <c:pt idx="17">
                  <c:v>45734</c:v>
                </c:pt>
                <c:pt idx="18">
                  <c:v>45735</c:v>
                </c:pt>
                <c:pt idx="19">
                  <c:v>45736</c:v>
                </c:pt>
                <c:pt idx="20">
                  <c:v>45737</c:v>
                </c:pt>
                <c:pt idx="21">
                  <c:v>45738</c:v>
                </c:pt>
                <c:pt idx="22">
                  <c:v>45739</c:v>
                </c:pt>
                <c:pt idx="23">
                  <c:v>45740</c:v>
                </c:pt>
                <c:pt idx="24">
                  <c:v>45741</c:v>
                </c:pt>
                <c:pt idx="25">
                  <c:v>45742</c:v>
                </c:pt>
                <c:pt idx="26">
                  <c:v>45743</c:v>
                </c:pt>
                <c:pt idx="27">
                  <c:v>45744</c:v>
                </c:pt>
                <c:pt idx="28">
                  <c:v>45745</c:v>
                </c:pt>
                <c:pt idx="29">
                  <c:v>45746</c:v>
                </c:pt>
              </c:numCache>
            </c:numRef>
          </c:cat>
          <c:val>
            <c:numRef>
              <c:f>'MAREC 25'!$J$6:$J$35</c:f>
              <c:numCache>
                <c:formatCode>0</c:formatCode>
                <c:ptCount val="30"/>
                <c:pt idx="0">
                  <c:v>1</c:v>
                </c:pt>
                <c:pt idx="1">
                  <c:v>1</c:v>
                </c:pt>
                <c:pt idx="2">
                  <c:v>3</c:v>
                </c:pt>
                <c:pt idx="3">
                  <c:v>4</c:v>
                </c:pt>
                <c:pt idx="4">
                  <c:v>6</c:v>
                </c:pt>
                <c:pt idx="5">
                  <c:v>8</c:v>
                </c:pt>
                <c:pt idx="6">
                  <c:v>6</c:v>
                </c:pt>
                <c:pt idx="7">
                  <c:v>7</c:v>
                </c:pt>
                <c:pt idx="8">
                  <c:v>9</c:v>
                </c:pt>
                <c:pt idx="9">
                  <c:v>8</c:v>
                </c:pt>
                <c:pt idx="10">
                  <c:v>11</c:v>
                </c:pt>
                <c:pt idx="11">
                  <c:v>9</c:v>
                </c:pt>
                <c:pt idx="12">
                  <c:v>6</c:v>
                </c:pt>
                <c:pt idx="13">
                  <c:v>5</c:v>
                </c:pt>
                <c:pt idx="14">
                  <c:v>5</c:v>
                </c:pt>
                <c:pt idx="15">
                  <c:v>7</c:v>
                </c:pt>
                <c:pt idx="16">
                  <c:v>2</c:v>
                </c:pt>
                <c:pt idx="17">
                  <c:v>0</c:v>
                </c:pt>
                <c:pt idx="18">
                  <c:v>4</c:v>
                </c:pt>
                <c:pt idx="19">
                  <c:v>6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10</c:v>
                </c:pt>
                <c:pt idx="24">
                  <c:v>8</c:v>
                </c:pt>
                <c:pt idx="25">
                  <c:v>7</c:v>
                </c:pt>
                <c:pt idx="26">
                  <c:v>13</c:v>
                </c:pt>
                <c:pt idx="27">
                  <c:v>8</c:v>
                </c:pt>
                <c:pt idx="28">
                  <c:v>8</c:v>
                </c:pt>
                <c:pt idx="29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21-448C-A81E-D8087F588681}"/>
            </c:ext>
          </c:extLst>
        </c:ser>
        <c:ser>
          <c:idx val="2"/>
          <c:order val="2"/>
          <c:tx>
            <c:strRef>
              <c:f>'MAREC 25'!$M$4</c:f>
              <c:strCache>
                <c:ptCount val="1"/>
                <c:pt idx="0">
                  <c:v>najvišja 
dne. temp.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 i="0" baseline="0">
                    <a:solidFill>
                      <a:schemeClr val="accent3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'MAREC 25'!$B$6:$B$35</c:f>
              <c:numCache>
                <c:formatCode>d/</c:formatCode>
                <c:ptCount val="30"/>
                <c:pt idx="0">
                  <c:v>45717</c:v>
                </c:pt>
                <c:pt idx="1">
                  <c:v>45718</c:v>
                </c:pt>
                <c:pt idx="2">
                  <c:v>45719</c:v>
                </c:pt>
                <c:pt idx="3">
                  <c:v>45720</c:v>
                </c:pt>
                <c:pt idx="4">
                  <c:v>45721</c:v>
                </c:pt>
                <c:pt idx="5">
                  <c:v>45722</c:v>
                </c:pt>
                <c:pt idx="6">
                  <c:v>45723</c:v>
                </c:pt>
                <c:pt idx="7">
                  <c:v>45724</c:v>
                </c:pt>
                <c:pt idx="8">
                  <c:v>45725</c:v>
                </c:pt>
                <c:pt idx="9">
                  <c:v>45726</c:v>
                </c:pt>
                <c:pt idx="10">
                  <c:v>45727</c:v>
                </c:pt>
                <c:pt idx="11">
                  <c:v>45728</c:v>
                </c:pt>
                <c:pt idx="12">
                  <c:v>45729</c:v>
                </c:pt>
                <c:pt idx="13">
                  <c:v>45730</c:v>
                </c:pt>
                <c:pt idx="14">
                  <c:v>45731</c:v>
                </c:pt>
                <c:pt idx="15">
                  <c:v>45732</c:v>
                </c:pt>
                <c:pt idx="16">
                  <c:v>45733</c:v>
                </c:pt>
                <c:pt idx="17">
                  <c:v>45734</c:v>
                </c:pt>
                <c:pt idx="18">
                  <c:v>45735</c:v>
                </c:pt>
                <c:pt idx="19">
                  <c:v>45736</c:v>
                </c:pt>
                <c:pt idx="20">
                  <c:v>45737</c:v>
                </c:pt>
                <c:pt idx="21">
                  <c:v>45738</c:v>
                </c:pt>
                <c:pt idx="22">
                  <c:v>45739</c:v>
                </c:pt>
                <c:pt idx="23">
                  <c:v>45740</c:v>
                </c:pt>
                <c:pt idx="24">
                  <c:v>45741</c:v>
                </c:pt>
                <c:pt idx="25">
                  <c:v>45742</c:v>
                </c:pt>
                <c:pt idx="26">
                  <c:v>45743</c:v>
                </c:pt>
                <c:pt idx="27">
                  <c:v>45744</c:v>
                </c:pt>
                <c:pt idx="28">
                  <c:v>45745</c:v>
                </c:pt>
                <c:pt idx="29">
                  <c:v>45746</c:v>
                </c:pt>
              </c:numCache>
            </c:numRef>
          </c:cat>
          <c:val>
            <c:numRef>
              <c:f>'MAREC 25'!$M$6:$M$35</c:f>
              <c:numCache>
                <c:formatCode>0</c:formatCode>
                <c:ptCount val="30"/>
                <c:pt idx="0">
                  <c:v>6</c:v>
                </c:pt>
                <c:pt idx="1">
                  <c:v>8</c:v>
                </c:pt>
                <c:pt idx="2">
                  <c:v>11</c:v>
                </c:pt>
                <c:pt idx="3">
                  <c:v>12</c:v>
                </c:pt>
                <c:pt idx="4">
                  <c:v>15</c:v>
                </c:pt>
                <c:pt idx="5">
                  <c:v>19</c:v>
                </c:pt>
                <c:pt idx="6">
                  <c:v>17</c:v>
                </c:pt>
                <c:pt idx="7">
                  <c:v>18</c:v>
                </c:pt>
                <c:pt idx="8">
                  <c:v>18</c:v>
                </c:pt>
                <c:pt idx="9">
                  <c:v>12</c:v>
                </c:pt>
                <c:pt idx="10">
                  <c:v>14</c:v>
                </c:pt>
                <c:pt idx="11">
                  <c:v>12</c:v>
                </c:pt>
                <c:pt idx="12">
                  <c:v>11</c:v>
                </c:pt>
                <c:pt idx="13">
                  <c:v>6</c:v>
                </c:pt>
                <c:pt idx="14">
                  <c:v>6</c:v>
                </c:pt>
                <c:pt idx="15">
                  <c:v>8</c:v>
                </c:pt>
                <c:pt idx="16">
                  <c:v>4</c:v>
                </c:pt>
                <c:pt idx="17">
                  <c:v>5</c:v>
                </c:pt>
                <c:pt idx="18">
                  <c:v>10</c:v>
                </c:pt>
                <c:pt idx="19">
                  <c:v>15</c:v>
                </c:pt>
                <c:pt idx="20">
                  <c:v>12</c:v>
                </c:pt>
                <c:pt idx="21">
                  <c:v>10</c:v>
                </c:pt>
                <c:pt idx="22">
                  <c:v>14</c:v>
                </c:pt>
                <c:pt idx="23">
                  <c:v>17</c:v>
                </c:pt>
                <c:pt idx="24">
                  <c:v>14</c:v>
                </c:pt>
                <c:pt idx="25">
                  <c:v>14</c:v>
                </c:pt>
                <c:pt idx="26">
                  <c:v>14</c:v>
                </c:pt>
                <c:pt idx="27">
                  <c:v>9</c:v>
                </c:pt>
                <c:pt idx="28">
                  <c:v>10</c:v>
                </c:pt>
                <c:pt idx="29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721-448C-A81E-D8087F58868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1671296"/>
        <c:axId val="212602880"/>
      </c:lineChart>
      <c:dateAx>
        <c:axId val="211671296"/>
        <c:scaling>
          <c:orientation val="minMax"/>
          <c:max val="45747"/>
          <c:min val="45717"/>
        </c:scaling>
        <c:delete val="0"/>
        <c:axPos val="b"/>
        <c:majorGridlines/>
        <c:minorGridlines/>
        <c:numFmt formatCode="d/" sourceLinked="1"/>
        <c:majorTickMark val="out"/>
        <c:minorTickMark val="none"/>
        <c:tickLblPos val="low"/>
        <c:txPr>
          <a:bodyPr rot="-5400000" vert="horz"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2602880"/>
        <c:crosses val="autoZero"/>
        <c:auto val="1"/>
        <c:lblOffset val="100"/>
        <c:baseTimeUnit val="days"/>
        <c:majorUnit val="1"/>
        <c:majorTimeUnit val="days"/>
      </c:dateAx>
      <c:valAx>
        <c:axId val="212602880"/>
        <c:scaling>
          <c:orientation val="minMax"/>
          <c:max val="20"/>
          <c:min val="-1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 sz="1200"/>
                  <a:t>°C</a:t>
                </a:r>
              </a:p>
            </c:rich>
          </c:tx>
          <c:layout>
            <c:manualLayout>
              <c:xMode val="edge"/>
              <c:yMode val="edge"/>
              <c:x val="2.1765571767002811E-3"/>
              <c:y val="0.41678505516370107"/>
            </c:manualLayout>
          </c:layout>
          <c:overlay val="0"/>
        </c:title>
        <c:numFmt formatCode="0" sourceLinked="1"/>
        <c:majorTickMark val="none"/>
        <c:minorTickMark val="none"/>
        <c:tickLblPos val="nextTo"/>
        <c:spPr>
          <a:ln w="9525"/>
        </c:spPr>
        <c:txPr>
          <a:bodyPr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1671296"/>
        <c:crossesAt val="45717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87253035595942807"/>
          <c:y val="0.29951464996023014"/>
          <c:w val="0.12746963411907897"/>
          <c:h val="0.34881191784939747"/>
        </c:manualLayout>
      </c:layout>
      <c:overlay val="0"/>
      <c:txPr>
        <a:bodyPr/>
        <a:lstStyle/>
        <a:p>
          <a:pPr>
            <a:defRPr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sl-SI"/>
        </a:p>
      </c:txPr>
    </c:legend>
    <c:plotVisOnly val="1"/>
    <c:dispBlanksAs val="gap"/>
    <c:showDLblsOverMax val="0"/>
  </c:chart>
  <c:printSettings>
    <c:headerFooter/>
    <c:pageMargins b="0.74803149606299213" l="0.19685039370078741" r="0.19685039370078741" t="0.74803149606299213" header="0.31496062992125984" footer="0.31496062992125984"/>
    <c:pageSetup orientation="landscape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TČ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- poraba električne energije v kWh po dnevih</a:t>
            </a:r>
          </a:p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APRIL 2025 </a:t>
            </a:r>
            <a:endParaRPr 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1409287379142853E-2"/>
          <c:y val="0.12880278854032134"/>
          <c:w val="0.80019199777330197"/>
          <c:h val="0.78532965593456894"/>
        </c:manualLayout>
      </c:layout>
      <c:lineChart>
        <c:grouping val="standard"/>
        <c:varyColors val="0"/>
        <c:ser>
          <c:idx val="0"/>
          <c:order val="0"/>
          <c:tx>
            <c:strRef>
              <c:f>'APRIL 25'!$D$4</c:f>
              <c:strCache>
                <c:ptCount val="1"/>
                <c:pt idx="0">
                  <c:v>kWh
nočna
poraba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'APRIL 25'!$B$6:$B$36</c:f>
              <c:numCache>
                <c:formatCode>d/</c:formatCode>
                <c:ptCount val="31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</c:numCache>
            </c:numRef>
          </c:cat>
          <c:val>
            <c:numRef>
              <c:f>'APRIL 25'!$D$6:$D$36</c:f>
              <c:numCache>
                <c:formatCode>General</c:formatCode>
                <c:ptCount val="31"/>
                <c:pt idx="0">
                  <c:v>12</c:v>
                </c:pt>
                <c:pt idx="1">
                  <c:v>12</c:v>
                </c:pt>
                <c:pt idx="2">
                  <c:v>12</c:v>
                </c:pt>
                <c:pt idx="3">
                  <c:v>12</c:v>
                </c:pt>
                <c:pt idx="4">
                  <c:v>12</c:v>
                </c:pt>
                <c:pt idx="5">
                  <c:v>12</c:v>
                </c:pt>
                <c:pt idx="6">
                  <c:v>25</c:v>
                </c:pt>
                <c:pt idx="7">
                  <c:v>24</c:v>
                </c:pt>
                <c:pt idx="8">
                  <c:v>26</c:v>
                </c:pt>
                <c:pt idx="9">
                  <c:v>23</c:v>
                </c:pt>
                <c:pt idx="10">
                  <c:v>20</c:v>
                </c:pt>
                <c:pt idx="11">
                  <c:v>13</c:v>
                </c:pt>
                <c:pt idx="12">
                  <c:v>12</c:v>
                </c:pt>
                <c:pt idx="13">
                  <c:v>13</c:v>
                </c:pt>
                <c:pt idx="14">
                  <c:v>10</c:v>
                </c:pt>
                <c:pt idx="15">
                  <c:v>10</c:v>
                </c:pt>
                <c:pt idx="16">
                  <c:v>9</c:v>
                </c:pt>
                <c:pt idx="17">
                  <c:v>10</c:v>
                </c:pt>
                <c:pt idx="18">
                  <c:v>15</c:v>
                </c:pt>
                <c:pt idx="19">
                  <c:v>14</c:v>
                </c:pt>
                <c:pt idx="20">
                  <c:v>12</c:v>
                </c:pt>
                <c:pt idx="21">
                  <c:v>10</c:v>
                </c:pt>
                <c:pt idx="22">
                  <c:v>9</c:v>
                </c:pt>
                <c:pt idx="23">
                  <c:v>9</c:v>
                </c:pt>
                <c:pt idx="24">
                  <c:v>11</c:v>
                </c:pt>
                <c:pt idx="25">
                  <c:v>12</c:v>
                </c:pt>
                <c:pt idx="26">
                  <c:v>12</c:v>
                </c:pt>
                <c:pt idx="27">
                  <c:v>14</c:v>
                </c:pt>
                <c:pt idx="28">
                  <c:v>11</c:v>
                </c:pt>
                <c:pt idx="29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0C-476D-A668-0FD768BDCB4F}"/>
            </c:ext>
          </c:extLst>
        </c:ser>
        <c:ser>
          <c:idx val="1"/>
          <c:order val="1"/>
          <c:tx>
            <c:strRef>
              <c:f>'APRIL 25'!$H$4</c:f>
              <c:strCache>
                <c:ptCount val="1"/>
                <c:pt idx="0">
                  <c:v>kWh
dnevna
poraba</c:v>
                </c:pt>
              </c:strCache>
            </c:strRef>
          </c:tx>
          <c:marker>
            <c:symbol val="none"/>
          </c:marker>
          <c:dLbls>
            <c:spPr>
              <a:noFill/>
            </c:spPr>
            <c:txPr>
              <a:bodyPr/>
              <a:lstStyle/>
              <a:p>
                <a:pPr>
                  <a:defRPr>
                    <a:solidFill>
                      <a:srgbClr val="FF0000"/>
                    </a:solidFill>
                  </a:defRPr>
                </a:pPr>
                <a:endParaRPr lang="sl-SI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'APRIL 25'!$B$6:$B$36</c:f>
              <c:numCache>
                <c:formatCode>d/</c:formatCode>
                <c:ptCount val="31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</c:numCache>
            </c:numRef>
          </c:cat>
          <c:val>
            <c:numRef>
              <c:f>'APRIL 25'!$H$6:$H$36</c:f>
              <c:numCache>
                <c:formatCode>General</c:formatCode>
                <c:ptCount val="31"/>
                <c:pt idx="0">
                  <c:v>12</c:v>
                </c:pt>
                <c:pt idx="1">
                  <c:v>12</c:v>
                </c:pt>
                <c:pt idx="2">
                  <c:v>12</c:v>
                </c:pt>
                <c:pt idx="3">
                  <c:v>12</c:v>
                </c:pt>
                <c:pt idx="4">
                  <c:v>12</c:v>
                </c:pt>
                <c:pt idx="5">
                  <c:v>17</c:v>
                </c:pt>
                <c:pt idx="6">
                  <c:v>13</c:v>
                </c:pt>
                <c:pt idx="7">
                  <c:v>12</c:v>
                </c:pt>
                <c:pt idx="8">
                  <c:v>10</c:v>
                </c:pt>
                <c:pt idx="9">
                  <c:v>8</c:v>
                </c:pt>
                <c:pt idx="10">
                  <c:v>6</c:v>
                </c:pt>
                <c:pt idx="11">
                  <c:v>7</c:v>
                </c:pt>
                <c:pt idx="12">
                  <c:v>13</c:v>
                </c:pt>
                <c:pt idx="13">
                  <c:v>11</c:v>
                </c:pt>
                <c:pt idx="14">
                  <c:v>10</c:v>
                </c:pt>
                <c:pt idx="15">
                  <c:v>6</c:v>
                </c:pt>
                <c:pt idx="16">
                  <c:v>8</c:v>
                </c:pt>
                <c:pt idx="17">
                  <c:v>10</c:v>
                </c:pt>
                <c:pt idx="18">
                  <c:v>10</c:v>
                </c:pt>
                <c:pt idx="19">
                  <c:v>7</c:v>
                </c:pt>
                <c:pt idx="20">
                  <c:v>5</c:v>
                </c:pt>
                <c:pt idx="21">
                  <c:v>5</c:v>
                </c:pt>
                <c:pt idx="22">
                  <c:v>6</c:v>
                </c:pt>
                <c:pt idx="23">
                  <c:v>6</c:v>
                </c:pt>
                <c:pt idx="24">
                  <c:v>9</c:v>
                </c:pt>
                <c:pt idx="25">
                  <c:v>11</c:v>
                </c:pt>
                <c:pt idx="26">
                  <c:v>8</c:v>
                </c:pt>
                <c:pt idx="27">
                  <c:v>7</c:v>
                </c:pt>
                <c:pt idx="28">
                  <c:v>5</c:v>
                </c:pt>
                <c:pt idx="29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0C-476D-A668-0FD768BDCB4F}"/>
            </c:ext>
          </c:extLst>
        </c:ser>
        <c:ser>
          <c:idx val="2"/>
          <c:order val="2"/>
          <c:tx>
            <c:strRef>
              <c:f>'APRIL 25'!$K$4</c:f>
              <c:strCache>
                <c:ptCount val="1"/>
                <c:pt idx="0">
                  <c:v>kWh
na
dan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 i="0" baseline="0">
                    <a:solidFill>
                      <a:schemeClr val="accent3">
                        <a:lumMod val="75000"/>
                      </a:schemeClr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'APRIL 25'!$B$6:$B$36</c:f>
              <c:numCache>
                <c:formatCode>d/</c:formatCode>
                <c:ptCount val="31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</c:numCache>
            </c:numRef>
          </c:cat>
          <c:val>
            <c:numRef>
              <c:f>'APRIL 25'!$K$6:$K$36</c:f>
              <c:numCache>
                <c:formatCode>General</c:formatCode>
                <c:ptCount val="31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29</c:v>
                </c:pt>
                <c:pt idx="6">
                  <c:v>38</c:v>
                </c:pt>
                <c:pt idx="7">
                  <c:v>36</c:v>
                </c:pt>
                <c:pt idx="8">
                  <c:v>36</c:v>
                </c:pt>
                <c:pt idx="9">
                  <c:v>31</c:v>
                </c:pt>
                <c:pt idx="10">
                  <c:v>26</c:v>
                </c:pt>
                <c:pt idx="11">
                  <c:v>20</c:v>
                </c:pt>
                <c:pt idx="12">
                  <c:v>25</c:v>
                </c:pt>
                <c:pt idx="13">
                  <c:v>24</c:v>
                </c:pt>
                <c:pt idx="14">
                  <c:v>20</c:v>
                </c:pt>
                <c:pt idx="15">
                  <c:v>16</c:v>
                </c:pt>
                <c:pt idx="16">
                  <c:v>17</c:v>
                </c:pt>
                <c:pt idx="17">
                  <c:v>20</c:v>
                </c:pt>
                <c:pt idx="18">
                  <c:v>25</c:v>
                </c:pt>
                <c:pt idx="19">
                  <c:v>21</c:v>
                </c:pt>
                <c:pt idx="20">
                  <c:v>17</c:v>
                </c:pt>
                <c:pt idx="21">
                  <c:v>15</c:v>
                </c:pt>
                <c:pt idx="22">
                  <c:v>15</c:v>
                </c:pt>
                <c:pt idx="23">
                  <c:v>15</c:v>
                </c:pt>
                <c:pt idx="24">
                  <c:v>20</c:v>
                </c:pt>
                <c:pt idx="25">
                  <c:v>23</c:v>
                </c:pt>
                <c:pt idx="26">
                  <c:v>20</c:v>
                </c:pt>
                <c:pt idx="27">
                  <c:v>21</c:v>
                </c:pt>
                <c:pt idx="28">
                  <c:v>16</c:v>
                </c:pt>
                <c:pt idx="29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0C-476D-A668-0FD768BDCB4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91296256"/>
        <c:axId val="191297792"/>
      </c:lineChart>
      <c:dateAx>
        <c:axId val="191296256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d/" sourceLinked="1"/>
        <c:majorTickMark val="out"/>
        <c:minorTickMark val="none"/>
        <c:tickLblPos val="low"/>
        <c:txPr>
          <a:bodyPr rot="-5400000" vert="horz"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191297792"/>
        <c:crosses val="autoZero"/>
        <c:auto val="1"/>
        <c:lblOffset val="100"/>
        <c:baseTimeUnit val="days"/>
        <c:majorUnit val="1"/>
        <c:majorTimeUnit val="days"/>
      </c:dateAx>
      <c:valAx>
        <c:axId val="191297792"/>
        <c:scaling>
          <c:orientation val="minMax"/>
          <c:max val="45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sl-SI" sz="1400"/>
                  <a:t>kWh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191296256"/>
        <c:crosses val="autoZero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86455444415499549"/>
          <c:y val="0.33626153355150024"/>
          <c:w val="0.1227018539490607"/>
          <c:h val="0.29263481810690178"/>
        </c:manualLayout>
      </c:layout>
      <c:overlay val="0"/>
      <c:txPr>
        <a:bodyPr/>
        <a:lstStyle/>
        <a:p>
          <a:pPr>
            <a:defRPr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sl-SI"/>
        </a:p>
      </c:txPr>
    </c:legend>
    <c:plotVisOnly val="1"/>
    <c:dispBlanksAs val="gap"/>
    <c:showDLblsOverMax val="0"/>
  </c:chart>
  <c:printSettings>
    <c:headerFooter/>
    <c:pageMargins b="0.74803149606299213" l="0.19685039370078741" r="0.19685039370078741" t="0.74803149606299213" header="0.31496062992125984" footer="0.31496062992125984"/>
    <c:pageSetup orientation="landscape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Zunanja temperatura zraka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ob 8°° in 20°° ter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 najvišja dnevna</a:t>
            </a:r>
            <a:endParaRPr lang="sl-SI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 APRIL 2025</a:t>
            </a:r>
          </a:p>
        </c:rich>
      </c:tx>
      <c:layout>
        <c:manualLayout>
          <c:xMode val="edge"/>
          <c:yMode val="edge"/>
          <c:x val="0.16388056413353541"/>
          <c:y val="2.584893107200536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5586448944243767E-2"/>
          <c:y val="0.1392583831198399"/>
          <c:w val="0.80385503910419298"/>
          <c:h val="0.75135321133502153"/>
        </c:manualLayout>
      </c:layout>
      <c:lineChart>
        <c:grouping val="standard"/>
        <c:varyColors val="0"/>
        <c:ser>
          <c:idx val="0"/>
          <c:order val="0"/>
          <c:tx>
            <c:strRef>
              <c:f>'APRIL 25'!$F$4</c:f>
              <c:strCache>
                <c:ptCount val="1"/>
                <c:pt idx="0">
                  <c:v>zunanja
temp. 8°°
°C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endParaRPr lang="sl-SI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'APRIL 25'!$B$6:$B$36</c:f>
              <c:numCache>
                <c:formatCode>d/</c:formatCode>
                <c:ptCount val="31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</c:numCache>
            </c:numRef>
          </c:cat>
          <c:val>
            <c:numRef>
              <c:f>'APRIL 25'!$F$6:$F$36</c:f>
              <c:numCache>
                <c:formatCode>0</c:formatCode>
                <c:ptCount val="31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4</c:v>
                </c:pt>
                <c:pt idx="5">
                  <c:v>4</c:v>
                </c:pt>
                <c:pt idx="6">
                  <c:v>-2</c:v>
                </c:pt>
                <c:pt idx="7">
                  <c:v>0</c:v>
                </c:pt>
                <c:pt idx="8">
                  <c:v>-1</c:v>
                </c:pt>
                <c:pt idx="9">
                  <c:v>2</c:v>
                </c:pt>
                <c:pt idx="10">
                  <c:v>4</c:v>
                </c:pt>
                <c:pt idx="11">
                  <c:v>7</c:v>
                </c:pt>
                <c:pt idx="12">
                  <c:v>8</c:v>
                </c:pt>
                <c:pt idx="13">
                  <c:v>9</c:v>
                </c:pt>
                <c:pt idx="14">
                  <c:v>11</c:v>
                </c:pt>
                <c:pt idx="15">
                  <c:v>11</c:v>
                </c:pt>
                <c:pt idx="16">
                  <c:v>12</c:v>
                </c:pt>
                <c:pt idx="17">
                  <c:v>9</c:v>
                </c:pt>
                <c:pt idx="18">
                  <c:v>8</c:v>
                </c:pt>
                <c:pt idx="19">
                  <c:v>7</c:v>
                </c:pt>
                <c:pt idx="20">
                  <c:v>8</c:v>
                </c:pt>
                <c:pt idx="21">
                  <c:v>12</c:v>
                </c:pt>
                <c:pt idx="22">
                  <c:v>12</c:v>
                </c:pt>
                <c:pt idx="23">
                  <c:v>10</c:v>
                </c:pt>
                <c:pt idx="24">
                  <c:v>9</c:v>
                </c:pt>
                <c:pt idx="25">
                  <c:v>9</c:v>
                </c:pt>
                <c:pt idx="26">
                  <c:v>10</c:v>
                </c:pt>
                <c:pt idx="27">
                  <c:v>9</c:v>
                </c:pt>
                <c:pt idx="28">
                  <c:v>11</c:v>
                </c:pt>
                <c:pt idx="29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EB-495E-8B84-C6E20789556F}"/>
            </c:ext>
          </c:extLst>
        </c:ser>
        <c:ser>
          <c:idx val="1"/>
          <c:order val="1"/>
          <c:tx>
            <c:strRef>
              <c:f>'APRIL 25'!$J$4</c:f>
              <c:strCache>
                <c:ptCount val="1"/>
                <c:pt idx="0">
                  <c:v>zunanja
temp. 20°°
°C</c:v>
                </c:pt>
              </c:strCache>
            </c:strRef>
          </c:tx>
          <c:marker>
            <c:symbol val="none"/>
          </c:marker>
          <c:dLbls>
            <c:dLbl>
              <c:idx val="7"/>
              <c:numFmt formatCode="0" sourceLinked="0"/>
              <c:spPr/>
              <c:txPr>
                <a:bodyPr/>
                <a:lstStyle/>
                <a:p>
                  <a:pPr>
                    <a:defRPr>
                      <a:solidFill>
                        <a:srgbClr val="FF0000"/>
                      </a:solidFill>
                    </a:defRPr>
                  </a:pPr>
                  <a:endParaRPr lang="sl-SI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8FEB-495E-8B84-C6E2078955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rgbClr val="FF0000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'APRIL 25'!$B$6:$B$36</c:f>
              <c:numCache>
                <c:formatCode>d/</c:formatCode>
                <c:ptCount val="31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</c:numCache>
            </c:numRef>
          </c:cat>
          <c:val>
            <c:numRef>
              <c:f>'APRIL 25'!$J$6:$J$36</c:f>
              <c:numCache>
                <c:formatCode>0</c:formatCode>
                <c:ptCount val="31"/>
                <c:pt idx="0">
                  <c:v>12</c:v>
                </c:pt>
                <c:pt idx="1">
                  <c:v>12</c:v>
                </c:pt>
                <c:pt idx="2">
                  <c:v>12</c:v>
                </c:pt>
                <c:pt idx="3">
                  <c:v>12</c:v>
                </c:pt>
                <c:pt idx="4">
                  <c:v>15</c:v>
                </c:pt>
                <c:pt idx="5">
                  <c:v>6</c:v>
                </c:pt>
                <c:pt idx="6">
                  <c:v>7</c:v>
                </c:pt>
                <c:pt idx="7">
                  <c:v>10</c:v>
                </c:pt>
                <c:pt idx="8">
                  <c:v>11</c:v>
                </c:pt>
                <c:pt idx="9">
                  <c:v>15</c:v>
                </c:pt>
                <c:pt idx="10">
                  <c:v>15</c:v>
                </c:pt>
                <c:pt idx="11">
                  <c:v>16</c:v>
                </c:pt>
                <c:pt idx="12">
                  <c:v>12</c:v>
                </c:pt>
                <c:pt idx="13">
                  <c:v>15</c:v>
                </c:pt>
                <c:pt idx="14">
                  <c:v>13</c:v>
                </c:pt>
                <c:pt idx="15">
                  <c:v>17</c:v>
                </c:pt>
                <c:pt idx="16">
                  <c:v>12</c:v>
                </c:pt>
                <c:pt idx="17">
                  <c:v>11</c:v>
                </c:pt>
                <c:pt idx="18">
                  <c:v>13</c:v>
                </c:pt>
                <c:pt idx="19">
                  <c:v>15</c:v>
                </c:pt>
                <c:pt idx="20">
                  <c:v>18</c:v>
                </c:pt>
                <c:pt idx="21">
                  <c:v>19</c:v>
                </c:pt>
                <c:pt idx="22">
                  <c:v>15</c:v>
                </c:pt>
                <c:pt idx="23">
                  <c:v>12</c:v>
                </c:pt>
                <c:pt idx="24">
                  <c:v>10</c:v>
                </c:pt>
                <c:pt idx="25">
                  <c:v>12</c:v>
                </c:pt>
                <c:pt idx="26">
                  <c:v>15</c:v>
                </c:pt>
                <c:pt idx="27">
                  <c:v>17</c:v>
                </c:pt>
                <c:pt idx="28">
                  <c:v>19</c:v>
                </c:pt>
                <c:pt idx="29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EB-495E-8B84-C6E20789556F}"/>
            </c:ext>
          </c:extLst>
        </c:ser>
        <c:ser>
          <c:idx val="2"/>
          <c:order val="2"/>
          <c:tx>
            <c:strRef>
              <c:f>'APRIL 25'!$M$4</c:f>
              <c:strCache>
                <c:ptCount val="1"/>
                <c:pt idx="0">
                  <c:v>najvišja 
dne. temp.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 i="0" baseline="0">
                    <a:solidFill>
                      <a:schemeClr val="accent3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'APRIL 25'!$M$6:$M$36</c:f>
              <c:numCache>
                <c:formatCode>General</c:formatCode>
                <c:ptCount val="31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21</c:v>
                </c:pt>
                <c:pt idx="5">
                  <c:v>12</c:v>
                </c:pt>
                <c:pt idx="6">
                  <c:v>10</c:v>
                </c:pt>
                <c:pt idx="7">
                  <c:v>14</c:v>
                </c:pt>
                <c:pt idx="8">
                  <c:v>16</c:v>
                </c:pt>
                <c:pt idx="9">
                  <c:v>17</c:v>
                </c:pt>
                <c:pt idx="10">
                  <c:v>21</c:v>
                </c:pt>
                <c:pt idx="11">
                  <c:v>19</c:v>
                </c:pt>
                <c:pt idx="12">
                  <c:v>15</c:v>
                </c:pt>
                <c:pt idx="13">
                  <c:v>15</c:v>
                </c:pt>
                <c:pt idx="14">
                  <c:v>14</c:v>
                </c:pt>
                <c:pt idx="15">
                  <c:v>21</c:v>
                </c:pt>
                <c:pt idx="16">
                  <c:v>15</c:v>
                </c:pt>
                <c:pt idx="17">
                  <c:v>13</c:v>
                </c:pt>
                <c:pt idx="18">
                  <c:v>17</c:v>
                </c:pt>
                <c:pt idx="19">
                  <c:v>18</c:v>
                </c:pt>
                <c:pt idx="20">
                  <c:v>22</c:v>
                </c:pt>
                <c:pt idx="21">
                  <c:v>21</c:v>
                </c:pt>
                <c:pt idx="22">
                  <c:v>19</c:v>
                </c:pt>
                <c:pt idx="23">
                  <c:v>19</c:v>
                </c:pt>
                <c:pt idx="24">
                  <c:v>11</c:v>
                </c:pt>
                <c:pt idx="25">
                  <c:v>12</c:v>
                </c:pt>
                <c:pt idx="26">
                  <c:v>18</c:v>
                </c:pt>
                <c:pt idx="27">
                  <c:v>20</c:v>
                </c:pt>
                <c:pt idx="28">
                  <c:v>21</c:v>
                </c:pt>
                <c:pt idx="29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EB-495E-8B84-C6E2078955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1859328"/>
        <c:axId val="211860864"/>
      </c:lineChart>
      <c:dateAx>
        <c:axId val="211859328"/>
        <c:scaling>
          <c:orientation val="minMax"/>
        </c:scaling>
        <c:delete val="0"/>
        <c:axPos val="b"/>
        <c:majorGridlines/>
        <c:minorGridlines/>
        <c:numFmt formatCode="d/" sourceLinked="1"/>
        <c:majorTickMark val="out"/>
        <c:minorTickMark val="none"/>
        <c:tickLblPos val="low"/>
        <c:txPr>
          <a:bodyPr rot="-5400000" vert="horz"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1860864"/>
        <c:crosses val="autoZero"/>
        <c:auto val="1"/>
        <c:lblOffset val="100"/>
        <c:baseTimeUnit val="days"/>
        <c:majorUnit val="1"/>
        <c:majorTimeUnit val="days"/>
      </c:dateAx>
      <c:valAx>
        <c:axId val="211860864"/>
        <c:scaling>
          <c:orientation val="minMax"/>
          <c:max val="30"/>
          <c:min val="-5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 sz="1400"/>
                  <a:t>°C</a:t>
                </a:r>
              </a:p>
            </c:rich>
          </c:tx>
          <c:overlay val="0"/>
        </c:title>
        <c:numFmt formatCode="0" sourceLinked="1"/>
        <c:majorTickMark val="none"/>
        <c:minorTickMark val="none"/>
        <c:tickLblPos val="nextTo"/>
        <c:spPr>
          <a:ln w="9525"/>
        </c:spPr>
        <c:txPr>
          <a:bodyPr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18593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6302008196876978"/>
          <c:y val="0.31717474340097734"/>
          <c:w val="0.13697991803123016"/>
          <c:h val="0.3568121931209981"/>
        </c:manualLayout>
      </c:layout>
      <c:overlay val="0"/>
      <c:txPr>
        <a:bodyPr/>
        <a:lstStyle/>
        <a:p>
          <a:pPr>
            <a:defRPr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sl-SI"/>
        </a:p>
      </c:txPr>
    </c:legend>
    <c:plotVisOnly val="1"/>
    <c:dispBlanksAs val="gap"/>
    <c:showDLblsOverMax val="0"/>
  </c:chart>
  <c:printSettings>
    <c:headerFooter/>
    <c:pageMargins b="0.74803149606299213" l="0.19685039370078741" r="0.19685039370078741" t="0.74803149606299213" header="0.31496062992125984" footer="0.31496062992125984"/>
    <c:pageSetup orientation="landscape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TČ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- poraba električne energije v kWh po dnevih</a:t>
            </a:r>
          </a:p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MAJ 2025 </a:t>
            </a:r>
            <a:endParaRPr 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6149382334811657E-2"/>
          <c:y val="0.12880278854032134"/>
          <c:w val="0.84024919885562821"/>
          <c:h val="0.78532965593456894"/>
        </c:manualLayout>
      </c:layout>
      <c:lineChart>
        <c:grouping val="standard"/>
        <c:varyColors val="0"/>
        <c:ser>
          <c:idx val="0"/>
          <c:order val="0"/>
          <c:tx>
            <c:strRef>
              <c:f>'MAJ 25'!$D$4</c:f>
              <c:strCache>
                <c:ptCount val="1"/>
                <c:pt idx="0">
                  <c:v>kWh
nočna
poraba</c:v>
                </c:pt>
              </c:strCache>
            </c:strRef>
          </c:tx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'MAJ 25'!$B$6:$B$36</c:f>
              <c:numCache>
                <c:formatCode>d/</c:formatCode>
                <c:ptCount val="31"/>
                <c:pt idx="0">
                  <c:v>45778</c:v>
                </c:pt>
                <c:pt idx="1">
                  <c:v>45779</c:v>
                </c:pt>
                <c:pt idx="2">
                  <c:v>45780</c:v>
                </c:pt>
                <c:pt idx="3">
                  <c:v>45781</c:v>
                </c:pt>
                <c:pt idx="4">
                  <c:v>45782</c:v>
                </c:pt>
                <c:pt idx="5">
                  <c:v>45783</c:v>
                </c:pt>
                <c:pt idx="6">
                  <c:v>45784</c:v>
                </c:pt>
                <c:pt idx="7">
                  <c:v>45785</c:v>
                </c:pt>
                <c:pt idx="8">
                  <c:v>45786</c:v>
                </c:pt>
                <c:pt idx="9">
                  <c:v>45787</c:v>
                </c:pt>
                <c:pt idx="10">
                  <c:v>45788</c:v>
                </c:pt>
                <c:pt idx="11">
                  <c:v>45789</c:v>
                </c:pt>
                <c:pt idx="12">
                  <c:v>45790</c:v>
                </c:pt>
                <c:pt idx="13">
                  <c:v>45791</c:v>
                </c:pt>
                <c:pt idx="14">
                  <c:v>45792</c:v>
                </c:pt>
                <c:pt idx="15">
                  <c:v>45793</c:v>
                </c:pt>
                <c:pt idx="16">
                  <c:v>45794</c:v>
                </c:pt>
                <c:pt idx="17">
                  <c:v>45795</c:v>
                </c:pt>
                <c:pt idx="18">
                  <c:v>45796</c:v>
                </c:pt>
                <c:pt idx="19">
                  <c:v>45797</c:v>
                </c:pt>
                <c:pt idx="20">
                  <c:v>45798</c:v>
                </c:pt>
                <c:pt idx="21">
                  <c:v>45799</c:v>
                </c:pt>
                <c:pt idx="22">
                  <c:v>45800</c:v>
                </c:pt>
                <c:pt idx="23">
                  <c:v>45801</c:v>
                </c:pt>
                <c:pt idx="24">
                  <c:v>45802</c:v>
                </c:pt>
                <c:pt idx="25">
                  <c:v>45803</c:v>
                </c:pt>
                <c:pt idx="26">
                  <c:v>45804</c:v>
                </c:pt>
                <c:pt idx="27">
                  <c:v>45805</c:v>
                </c:pt>
                <c:pt idx="28">
                  <c:v>45806</c:v>
                </c:pt>
                <c:pt idx="29">
                  <c:v>45807</c:v>
                </c:pt>
                <c:pt idx="30">
                  <c:v>45808</c:v>
                </c:pt>
              </c:numCache>
            </c:numRef>
          </c:cat>
          <c:val>
            <c:numRef>
              <c:f>'MAJ 25'!$D$6:$D$36</c:f>
              <c:numCache>
                <c:formatCode>General</c:formatCode>
                <c:ptCount val="31"/>
                <c:pt idx="0">
                  <c:v>8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3</c:v>
                </c:pt>
                <c:pt idx="5">
                  <c:v>11</c:v>
                </c:pt>
                <c:pt idx="6">
                  <c:v>17</c:v>
                </c:pt>
                <c:pt idx="7">
                  <c:v>10</c:v>
                </c:pt>
                <c:pt idx="8">
                  <c:v>12</c:v>
                </c:pt>
                <c:pt idx="9">
                  <c:v>10</c:v>
                </c:pt>
                <c:pt idx="10">
                  <c:v>10</c:v>
                </c:pt>
                <c:pt idx="11">
                  <c:v>11</c:v>
                </c:pt>
                <c:pt idx="12">
                  <c:v>10</c:v>
                </c:pt>
                <c:pt idx="13">
                  <c:v>11</c:v>
                </c:pt>
                <c:pt idx="14">
                  <c:v>8</c:v>
                </c:pt>
                <c:pt idx="15">
                  <c:v>12</c:v>
                </c:pt>
                <c:pt idx="16">
                  <c:v>12</c:v>
                </c:pt>
                <c:pt idx="17">
                  <c:v>14</c:v>
                </c:pt>
                <c:pt idx="18">
                  <c:v>10</c:v>
                </c:pt>
                <c:pt idx="19">
                  <c:v>8</c:v>
                </c:pt>
                <c:pt idx="20">
                  <c:v>3</c:v>
                </c:pt>
                <c:pt idx="21">
                  <c:v>7</c:v>
                </c:pt>
                <c:pt idx="22">
                  <c:v>10</c:v>
                </c:pt>
                <c:pt idx="23">
                  <c:v>15</c:v>
                </c:pt>
                <c:pt idx="24">
                  <c:v>16</c:v>
                </c:pt>
                <c:pt idx="25">
                  <c:v>11</c:v>
                </c:pt>
                <c:pt idx="26">
                  <c:v>10</c:v>
                </c:pt>
                <c:pt idx="27">
                  <c:v>6</c:v>
                </c:pt>
                <c:pt idx="28">
                  <c:v>5</c:v>
                </c:pt>
                <c:pt idx="29">
                  <c:v>2</c:v>
                </c:pt>
                <c:pt idx="3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4F-4C65-9506-B3650C0371B6}"/>
            </c:ext>
          </c:extLst>
        </c:ser>
        <c:ser>
          <c:idx val="1"/>
          <c:order val="1"/>
          <c:tx>
            <c:strRef>
              <c:f>'MAJ 25'!$H$4</c:f>
              <c:strCache>
                <c:ptCount val="1"/>
                <c:pt idx="0">
                  <c:v>kWh
dnevna
poraba</c:v>
                </c:pt>
              </c:strCache>
            </c:strRef>
          </c:tx>
          <c:marker>
            <c:symbol val="none"/>
          </c:marker>
          <c:dLbls>
            <c:spPr>
              <a:noFill/>
            </c:spPr>
            <c:txPr>
              <a:bodyPr/>
              <a:lstStyle/>
              <a:p>
                <a:pPr>
                  <a:defRPr>
                    <a:solidFill>
                      <a:srgbClr val="FF0000"/>
                    </a:solidFill>
                  </a:defRPr>
                </a:pPr>
                <a:endParaRPr lang="sl-SI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'MAJ 25'!$B$6:$B$36</c:f>
              <c:numCache>
                <c:formatCode>d/</c:formatCode>
                <c:ptCount val="31"/>
                <c:pt idx="0">
                  <c:v>45778</c:v>
                </c:pt>
                <c:pt idx="1">
                  <c:v>45779</c:v>
                </c:pt>
                <c:pt idx="2">
                  <c:v>45780</c:v>
                </c:pt>
                <c:pt idx="3">
                  <c:v>45781</c:v>
                </c:pt>
                <c:pt idx="4">
                  <c:v>45782</c:v>
                </c:pt>
                <c:pt idx="5">
                  <c:v>45783</c:v>
                </c:pt>
                <c:pt idx="6">
                  <c:v>45784</c:v>
                </c:pt>
                <c:pt idx="7">
                  <c:v>45785</c:v>
                </c:pt>
                <c:pt idx="8">
                  <c:v>45786</c:v>
                </c:pt>
                <c:pt idx="9">
                  <c:v>45787</c:v>
                </c:pt>
                <c:pt idx="10">
                  <c:v>45788</c:v>
                </c:pt>
                <c:pt idx="11">
                  <c:v>45789</c:v>
                </c:pt>
                <c:pt idx="12">
                  <c:v>45790</c:v>
                </c:pt>
                <c:pt idx="13">
                  <c:v>45791</c:v>
                </c:pt>
                <c:pt idx="14">
                  <c:v>45792</c:v>
                </c:pt>
                <c:pt idx="15">
                  <c:v>45793</c:v>
                </c:pt>
                <c:pt idx="16">
                  <c:v>45794</c:v>
                </c:pt>
                <c:pt idx="17">
                  <c:v>45795</c:v>
                </c:pt>
                <c:pt idx="18">
                  <c:v>45796</c:v>
                </c:pt>
                <c:pt idx="19">
                  <c:v>45797</c:v>
                </c:pt>
                <c:pt idx="20">
                  <c:v>45798</c:v>
                </c:pt>
                <c:pt idx="21">
                  <c:v>45799</c:v>
                </c:pt>
                <c:pt idx="22">
                  <c:v>45800</c:v>
                </c:pt>
                <c:pt idx="23">
                  <c:v>45801</c:v>
                </c:pt>
                <c:pt idx="24">
                  <c:v>45802</c:v>
                </c:pt>
                <c:pt idx="25">
                  <c:v>45803</c:v>
                </c:pt>
                <c:pt idx="26">
                  <c:v>45804</c:v>
                </c:pt>
                <c:pt idx="27">
                  <c:v>45805</c:v>
                </c:pt>
                <c:pt idx="28">
                  <c:v>45806</c:v>
                </c:pt>
                <c:pt idx="29">
                  <c:v>45807</c:v>
                </c:pt>
                <c:pt idx="30">
                  <c:v>45808</c:v>
                </c:pt>
              </c:numCache>
            </c:numRef>
          </c:cat>
          <c:val>
            <c:numRef>
              <c:f>'MAJ 25'!$H$6:$H$36</c:f>
              <c:numCache>
                <c:formatCode>General</c:formatCode>
                <c:ptCount val="31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7</c:v>
                </c:pt>
                <c:pt idx="5">
                  <c:v>7</c:v>
                </c:pt>
                <c:pt idx="6">
                  <c:v>13</c:v>
                </c:pt>
                <c:pt idx="7">
                  <c:v>17</c:v>
                </c:pt>
                <c:pt idx="8">
                  <c:v>11</c:v>
                </c:pt>
                <c:pt idx="9">
                  <c:v>7</c:v>
                </c:pt>
                <c:pt idx="10">
                  <c:v>8</c:v>
                </c:pt>
                <c:pt idx="11">
                  <c:v>7</c:v>
                </c:pt>
                <c:pt idx="12">
                  <c:v>6</c:v>
                </c:pt>
                <c:pt idx="13">
                  <c:v>5</c:v>
                </c:pt>
                <c:pt idx="14">
                  <c:v>5</c:v>
                </c:pt>
                <c:pt idx="15">
                  <c:v>8</c:v>
                </c:pt>
                <c:pt idx="16">
                  <c:v>10</c:v>
                </c:pt>
                <c:pt idx="17">
                  <c:v>7</c:v>
                </c:pt>
                <c:pt idx="18">
                  <c:v>3</c:v>
                </c:pt>
                <c:pt idx="19" formatCode="0">
                  <c:v>3</c:v>
                </c:pt>
                <c:pt idx="20" formatCode="0">
                  <c:v>7</c:v>
                </c:pt>
                <c:pt idx="21" formatCode="0">
                  <c:v>8</c:v>
                </c:pt>
                <c:pt idx="22" formatCode="0">
                  <c:v>10</c:v>
                </c:pt>
                <c:pt idx="23" formatCode="0">
                  <c:v>5</c:v>
                </c:pt>
                <c:pt idx="24" formatCode="0">
                  <c:v>9</c:v>
                </c:pt>
                <c:pt idx="25" formatCode="0">
                  <c:v>8</c:v>
                </c:pt>
                <c:pt idx="26" formatCode="0">
                  <c:v>6</c:v>
                </c:pt>
                <c:pt idx="27" formatCode="0">
                  <c:v>5</c:v>
                </c:pt>
                <c:pt idx="28" formatCode="0">
                  <c:v>4</c:v>
                </c:pt>
                <c:pt idx="29" formatCode="0">
                  <c:v>3</c:v>
                </c:pt>
                <c:pt idx="30" formatCode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04F-4C65-9506-B3650C0371B6}"/>
            </c:ext>
          </c:extLst>
        </c:ser>
        <c:ser>
          <c:idx val="2"/>
          <c:order val="2"/>
          <c:tx>
            <c:strRef>
              <c:f>'MAJ 25'!$K$4</c:f>
              <c:strCache>
                <c:ptCount val="1"/>
                <c:pt idx="0">
                  <c:v>kWh
na
dan</c:v>
                </c:pt>
              </c:strCache>
            </c:strRef>
          </c:tx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 i="0" baseline="0">
                    <a:solidFill>
                      <a:schemeClr val="accent3">
                        <a:lumMod val="75000"/>
                      </a:schemeClr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'MAJ 25'!$B$6:$B$36</c:f>
              <c:numCache>
                <c:formatCode>d/</c:formatCode>
                <c:ptCount val="31"/>
                <c:pt idx="0">
                  <c:v>45778</c:v>
                </c:pt>
                <c:pt idx="1">
                  <c:v>45779</c:v>
                </c:pt>
                <c:pt idx="2">
                  <c:v>45780</c:v>
                </c:pt>
                <c:pt idx="3">
                  <c:v>45781</c:v>
                </c:pt>
                <c:pt idx="4">
                  <c:v>45782</c:v>
                </c:pt>
                <c:pt idx="5">
                  <c:v>45783</c:v>
                </c:pt>
                <c:pt idx="6">
                  <c:v>45784</c:v>
                </c:pt>
                <c:pt idx="7">
                  <c:v>45785</c:v>
                </c:pt>
                <c:pt idx="8">
                  <c:v>45786</c:v>
                </c:pt>
                <c:pt idx="9">
                  <c:v>45787</c:v>
                </c:pt>
                <c:pt idx="10">
                  <c:v>45788</c:v>
                </c:pt>
                <c:pt idx="11">
                  <c:v>45789</c:v>
                </c:pt>
                <c:pt idx="12">
                  <c:v>45790</c:v>
                </c:pt>
                <c:pt idx="13">
                  <c:v>45791</c:v>
                </c:pt>
                <c:pt idx="14">
                  <c:v>45792</c:v>
                </c:pt>
                <c:pt idx="15">
                  <c:v>45793</c:v>
                </c:pt>
                <c:pt idx="16">
                  <c:v>45794</c:v>
                </c:pt>
                <c:pt idx="17">
                  <c:v>45795</c:v>
                </c:pt>
                <c:pt idx="18">
                  <c:v>45796</c:v>
                </c:pt>
                <c:pt idx="19">
                  <c:v>45797</c:v>
                </c:pt>
                <c:pt idx="20">
                  <c:v>45798</c:v>
                </c:pt>
                <c:pt idx="21">
                  <c:v>45799</c:v>
                </c:pt>
                <c:pt idx="22">
                  <c:v>45800</c:v>
                </c:pt>
                <c:pt idx="23">
                  <c:v>45801</c:v>
                </c:pt>
                <c:pt idx="24">
                  <c:v>45802</c:v>
                </c:pt>
                <c:pt idx="25">
                  <c:v>45803</c:v>
                </c:pt>
                <c:pt idx="26">
                  <c:v>45804</c:v>
                </c:pt>
                <c:pt idx="27">
                  <c:v>45805</c:v>
                </c:pt>
                <c:pt idx="28">
                  <c:v>45806</c:v>
                </c:pt>
                <c:pt idx="29">
                  <c:v>45807</c:v>
                </c:pt>
                <c:pt idx="30">
                  <c:v>45808</c:v>
                </c:pt>
              </c:numCache>
            </c:numRef>
          </c:cat>
          <c:val>
            <c:numRef>
              <c:f>'MAJ 25'!$K$6:$K$36</c:f>
              <c:numCache>
                <c:formatCode>General</c:formatCode>
                <c:ptCount val="31"/>
                <c:pt idx="0">
                  <c:v>10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  <c:pt idx="4">
                  <c:v>10</c:v>
                </c:pt>
                <c:pt idx="5">
                  <c:v>18</c:v>
                </c:pt>
                <c:pt idx="6">
                  <c:v>30</c:v>
                </c:pt>
                <c:pt idx="7">
                  <c:v>27</c:v>
                </c:pt>
                <c:pt idx="8">
                  <c:v>23</c:v>
                </c:pt>
                <c:pt idx="9">
                  <c:v>17</c:v>
                </c:pt>
                <c:pt idx="10">
                  <c:v>18</c:v>
                </c:pt>
                <c:pt idx="11">
                  <c:v>18</c:v>
                </c:pt>
                <c:pt idx="12">
                  <c:v>16</c:v>
                </c:pt>
                <c:pt idx="13">
                  <c:v>16</c:v>
                </c:pt>
                <c:pt idx="14">
                  <c:v>13</c:v>
                </c:pt>
                <c:pt idx="15">
                  <c:v>20</c:v>
                </c:pt>
                <c:pt idx="16">
                  <c:v>22</c:v>
                </c:pt>
                <c:pt idx="17">
                  <c:v>21</c:v>
                </c:pt>
                <c:pt idx="18">
                  <c:v>13</c:v>
                </c:pt>
                <c:pt idx="19">
                  <c:v>11</c:v>
                </c:pt>
                <c:pt idx="20">
                  <c:v>10</c:v>
                </c:pt>
                <c:pt idx="21">
                  <c:v>15</c:v>
                </c:pt>
                <c:pt idx="22">
                  <c:v>20</c:v>
                </c:pt>
                <c:pt idx="23">
                  <c:v>20</c:v>
                </c:pt>
                <c:pt idx="24">
                  <c:v>25</c:v>
                </c:pt>
                <c:pt idx="25">
                  <c:v>19</c:v>
                </c:pt>
                <c:pt idx="26">
                  <c:v>16</c:v>
                </c:pt>
                <c:pt idx="27">
                  <c:v>11</c:v>
                </c:pt>
                <c:pt idx="28">
                  <c:v>9</c:v>
                </c:pt>
                <c:pt idx="29">
                  <c:v>5</c:v>
                </c:pt>
                <c:pt idx="3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04F-4C65-9506-B3650C0371B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3149952"/>
        <c:axId val="213172224"/>
      </c:lineChart>
      <c:dateAx>
        <c:axId val="213149952"/>
        <c:scaling>
          <c:orientation val="minMax"/>
          <c:max val="45808"/>
          <c:min val="45778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d/" sourceLinked="1"/>
        <c:majorTickMark val="out"/>
        <c:minorTickMark val="none"/>
        <c:tickLblPos val="low"/>
        <c:txPr>
          <a:bodyPr rot="-5400000" vert="horz"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3172224"/>
        <c:crosses val="autoZero"/>
        <c:auto val="1"/>
        <c:lblOffset val="100"/>
        <c:baseTimeUnit val="days"/>
        <c:majorUnit val="1"/>
        <c:majorTimeUnit val="days"/>
      </c:dateAx>
      <c:valAx>
        <c:axId val="213172224"/>
        <c:scaling>
          <c:orientation val="minMax"/>
          <c:max val="5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sl-SI" sz="1400"/>
                  <a:t>kWh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3149952"/>
        <c:crossesAt val="45778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87027694302292469"/>
          <c:y val="0.33390992792567598"/>
          <c:w val="0.1227018539490607"/>
          <c:h val="0.29263481810690178"/>
        </c:manualLayout>
      </c:layout>
      <c:overlay val="0"/>
      <c:txPr>
        <a:bodyPr/>
        <a:lstStyle/>
        <a:p>
          <a:pPr>
            <a:defRPr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sl-SI"/>
        </a:p>
      </c:txPr>
    </c:legend>
    <c:plotVisOnly val="1"/>
    <c:dispBlanksAs val="gap"/>
    <c:showDLblsOverMax val="0"/>
  </c:chart>
  <c:printSettings>
    <c:headerFooter/>
    <c:pageMargins b="0.74803149606299213" l="0.19685039370078741" r="0.19685039370078741" t="0.74803149606299213" header="0.31496062992125984" footer="0.31496062992125984"/>
    <c:pageSetup orientation="landscape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Zunanja temperatura zraka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ob 8°° in 20°° ter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 najvišja dnevna</a:t>
            </a:r>
            <a:endParaRPr lang="sl-SI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 MAJ 2025</a:t>
            </a:r>
          </a:p>
        </c:rich>
      </c:tx>
      <c:layout>
        <c:manualLayout>
          <c:xMode val="edge"/>
          <c:yMode val="edge"/>
          <c:x val="0.16388056413353541"/>
          <c:y val="2.584893107200536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5153792295221297E-2"/>
          <c:y val="0.1392583831198399"/>
          <c:w val="0.85521021712514178"/>
          <c:h val="0.75135321133502153"/>
        </c:manualLayout>
      </c:layout>
      <c:lineChart>
        <c:grouping val="standard"/>
        <c:varyColors val="0"/>
        <c:ser>
          <c:idx val="0"/>
          <c:order val="0"/>
          <c:tx>
            <c:strRef>
              <c:f>'MAJ 25'!$F$4</c:f>
              <c:strCache>
                <c:ptCount val="1"/>
                <c:pt idx="0">
                  <c:v>zunanja
temp. 8°°
°C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endParaRPr lang="sl-SI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'MAJ 25'!$B$6:$B$36</c:f>
              <c:numCache>
                <c:formatCode>d/</c:formatCode>
                <c:ptCount val="31"/>
                <c:pt idx="0">
                  <c:v>45778</c:v>
                </c:pt>
                <c:pt idx="1">
                  <c:v>45779</c:v>
                </c:pt>
                <c:pt idx="2">
                  <c:v>45780</c:v>
                </c:pt>
                <c:pt idx="3">
                  <c:v>45781</c:v>
                </c:pt>
                <c:pt idx="4">
                  <c:v>45782</c:v>
                </c:pt>
                <c:pt idx="5">
                  <c:v>45783</c:v>
                </c:pt>
                <c:pt idx="6">
                  <c:v>45784</c:v>
                </c:pt>
                <c:pt idx="7">
                  <c:v>45785</c:v>
                </c:pt>
                <c:pt idx="8">
                  <c:v>45786</c:v>
                </c:pt>
                <c:pt idx="9">
                  <c:v>45787</c:v>
                </c:pt>
                <c:pt idx="10">
                  <c:v>45788</c:v>
                </c:pt>
                <c:pt idx="11">
                  <c:v>45789</c:v>
                </c:pt>
                <c:pt idx="12">
                  <c:v>45790</c:v>
                </c:pt>
                <c:pt idx="13">
                  <c:v>45791</c:v>
                </c:pt>
                <c:pt idx="14">
                  <c:v>45792</c:v>
                </c:pt>
                <c:pt idx="15">
                  <c:v>45793</c:v>
                </c:pt>
                <c:pt idx="16">
                  <c:v>45794</c:v>
                </c:pt>
                <c:pt idx="17">
                  <c:v>45795</c:v>
                </c:pt>
                <c:pt idx="18">
                  <c:v>45796</c:v>
                </c:pt>
                <c:pt idx="19">
                  <c:v>45797</c:v>
                </c:pt>
                <c:pt idx="20">
                  <c:v>45798</c:v>
                </c:pt>
                <c:pt idx="21">
                  <c:v>45799</c:v>
                </c:pt>
                <c:pt idx="22">
                  <c:v>45800</c:v>
                </c:pt>
                <c:pt idx="23">
                  <c:v>45801</c:v>
                </c:pt>
                <c:pt idx="24">
                  <c:v>45802</c:v>
                </c:pt>
                <c:pt idx="25">
                  <c:v>45803</c:v>
                </c:pt>
                <c:pt idx="26">
                  <c:v>45804</c:v>
                </c:pt>
                <c:pt idx="27">
                  <c:v>45805</c:v>
                </c:pt>
                <c:pt idx="28">
                  <c:v>45806</c:v>
                </c:pt>
                <c:pt idx="29">
                  <c:v>45807</c:v>
                </c:pt>
                <c:pt idx="30">
                  <c:v>45808</c:v>
                </c:pt>
              </c:numCache>
            </c:numRef>
          </c:cat>
          <c:val>
            <c:numRef>
              <c:f>'MAJ 25'!$F$6:$F$36</c:f>
              <c:numCache>
                <c:formatCode>0</c:formatCode>
                <c:ptCount val="31"/>
                <c:pt idx="0">
                  <c:v>12</c:v>
                </c:pt>
                <c:pt idx="1">
                  <c:v>12</c:v>
                </c:pt>
                <c:pt idx="2">
                  <c:v>14</c:v>
                </c:pt>
                <c:pt idx="3">
                  <c:v>14</c:v>
                </c:pt>
                <c:pt idx="4">
                  <c:v>13</c:v>
                </c:pt>
                <c:pt idx="5">
                  <c:v>11</c:v>
                </c:pt>
                <c:pt idx="6">
                  <c:v>9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9</c:v>
                </c:pt>
                <c:pt idx="11">
                  <c:v>11</c:v>
                </c:pt>
                <c:pt idx="12">
                  <c:v>11</c:v>
                </c:pt>
                <c:pt idx="13">
                  <c:v>10</c:v>
                </c:pt>
                <c:pt idx="14">
                  <c:v>9</c:v>
                </c:pt>
                <c:pt idx="15">
                  <c:v>7</c:v>
                </c:pt>
                <c:pt idx="16">
                  <c:v>6</c:v>
                </c:pt>
                <c:pt idx="17">
                  <c:v>9</c:v>
                </c:pt>
                <c:pt idx="18">
                  <c:v>9</c:v>
                </c:pt>
                <c:pt idx="19">
                  <c:v>15</c:v>
                </c:pt>
                <c:pt idx="20">
                  <c:v>13</c:v>
                </c:pt>
                <c:pt idx="21">
                  <c:v>13</c:v>
                </c:pt>
                <c:pt idx="22">
                  <c:v>9</c:v>
                </c:pt>
                <c:pt idx="23">
                  <c:v>6</c:v>
                </c:pt>
                <c:pt idx="24">
                  <c:v>6</c:v>
                </c:pt>
                <c:pt idx="25">
                  <c:v>6</c:v>
                </c:pt>
                <c:pt idx="26">
                  <c:v>10</c:v>
                </c:pt>
                <c:pt idx="27">
                  <c:v>9</c:v>
                </c:pt>
                <c:pt idx="28">
                  <c:v>11</c:v>
                </c:pt>
                <c:pt idx="29">
                  <c:v>13</c:v>
                </c:pt>
                <c:pt idx="30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6E-4B56-9A3B-2A5A96C6EFD9}"/>
            </c:ext>
          </c:extLst>
        </c:ser>
        <c:ser>
          <c:idx val="1"/>
          <c:order val="1"/>
          <c:tx>
            <c:strRef>
              <c:f>'MAJ 25'!$J$4</c:f>
              <c:strCache>
                <c:ptCount val="1"/>
                <c:pt idx="0">
                  <c:v>zunanja
temp. 20°°
°C</c:v>
                </c:pt>
              </c:strCache>
            </c:strRef>
          </c:tx>
          <c:marker>
            <c:symbol val="none"/>
          </c:marker>
          <c:dLbls>
            <c:dLbl>
              <c:idx val="7"/>
              <c:numFmt formatCode="0" sourceLinked="0"/>
              <c:spPr/>
              <c:txPr>
                <a:bodyPr/>
                <a:lstStyle/>
                <a:p>
                  <a:pPr>
                    <a:defRPr>
                      <a:solidFill>
                        <a:srgbClr val="FF0000"/>
                      </a:solidFill>
                    </a:defRPr>
                  </a:pPr>
                  <a:endParaRPr lang="sl-SI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4B6E-4B56-9A3B-2A5A96C6EFD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rgbClr val="FF0000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'MAJ 25'!$B$6:$B$36</c:f>
              <c:numCache>
                <c:formatCode>d/</c:formatCode>
                <c:ptCount val="31"/>
                <c:pt idx="0">
                  <c:v>45778</c:v>
                </c:pt>
                <c:pt idx="1">
                  <c:v>45779</c:v>
                </c:pt>
                <c:pt idx="2">
                  <c:v>45780</c:v>
                </c:pt>
                <c:pt idx="3">
                  <c:v>45781</c:v>
                </c:pt>
                <c:pt idx="4">
                  <c:v>45782</c:v>
                </c:pt>
                <c:pt idx="5">
                  <c:v>45783</c:v>
                </c:pt>
                <c:pt idx="6">
                  <c:v>45784</c:v>
                </c:pt>
                <c:pt idx="7">
                  <c:v>45785</c:v>
                </c:pt>
                <c:pt idx="8">
                  <c:v>45786</c:v>
                </c:pt>
                <c:pt idx="9">
                  <c:v>45787</c:v>
                </c:pt>
                <c:pt idx="10">
                  <c:v>45788</c:v>
                </c:pt>
                <c:pt idx="11">
                  <c:v>45789</c:v>
                </c:pt>
                <c:pt idx="12">
                  <c:v>45790</c:v>
                </c:pt>
                <c:pt idx="13">
                  <c:v>45791</c:v>
                </c:pt>
                <c:pt idx="14">
                  <c:v>45792</c:v>
                </c:pt>
                <c:pt idx="15">
                  <c:v>45793</c:v>
                </c:pt>
                <c:pt idx="16">
                  <c:v>45794</c:v>
                </c:pt>
                <c:pt idx="17">
                  <c:v>45795</c:v>
                </c:pt>
                <c:pt idx="18">
                  <c:v>45796</c:v>
                </c:pt>
                <c:pt idx="19">
                  <c:v>45797</c:v>
                </c:pt>
                <c:pt idx="20">
                  <c:v>45798</c:v>
                </c:pt>
                <c:pt idx="21">
                  <c:v>45799</c:v>
                </c:pt>
                <c:pt idx="22">
                  <c:v>45800</c:v>
                </c:pt>
                <c:pt idx="23">
                  <c:v>45801</c:v>
                </c:pt>
                <c:pt idx="24">
                  <c:v>45802</c:v>
                </c:pt>
                <c:pt idx="25">
                  <c:v>45803</c:v>
                </c:pt>
                <c:pt idx="26">
                  <c:v>45804</c:v>
                </c:pt>
                <c:pt idx="27">
                  <c:v>45805</c:v>
                </c:pt>
                <c:pt idx="28">
                  <c:v>45806</c:v>
                </c:pt>
                <c:pt idx="29">
                  <c:v>45807</c:v>
                </c:pt>
                <c:pt idx="30">
                  <c:v>45808</c:v>
                </c:pt>
              </c:numCache>
            </c:numRef>
          </c:cat>
          <c:val>
            <c:numRef>
              <c:f>'MAJ 25'!$J$6:$J$36</c:f>
              <c:numCache>
                <c:formatCode>0</c:formatCode>
                <c:ptCount val="31"/>
                <c:pt idx="0">
                  <c:v>21</c:v>
                </c:pt>
                <c:pt idx="1">
                  <c:v>21</c:v>
                </c:pt>
                <c:pt idx="2">
                  <c:v>20</c:v>
                </c:pt>
                <c:pt idx="3">
                  <c:v>18</c:v>
                </c:pt>
                <c:pt idx="4">
                  <c:v>11</c:v>
                </c:pt>
                <c:pt idx="5">
                  <c:v>9</c:v>
                </c:pt>
                <c:pt idx="6">
                  <c:v>9</c:v>
                </c:pt>
                <c:pt idx="7">
                  <c:v>9</c:v>
                </c:pt>
                <c:pt idx="8">
                  <c:v>10</c:v>
                </c:pt>
                <c:pt idx="9">
                  <c:v>14</c:v>
                </c:pt>
                <c:pt idx="10">
                  <c:v>17</c:v>
                </c:pt>
                <c:pt idx="11">
                  <c:v>11</c:v>
                </c:pt>
                <c:pt idx="12">
                  <c:v>15</c:v>
                </c:pt>
                <c:pt idx="13">
                  <c:v>17</c:v>
                </c:pt>
                <c:pt idx="14">
                  <c:v>11</c:v>
                </c:pt>
                <c:pt idx="15">
                  <c:v>11</c:v>
                </c:pt>
                <c:pt idx="16">
                  <c:v>13</c:v>
                </c:pt>
                <c:pt idx="17">
                  <c:v>13</c:v>
                </c:pt>
                <c:pt idx="18">
                  <c:v>19</c:v>
                </c:pt>
                <c:pt idx="19">
                  <c:v>16</c:v>
                </c:pt>
                <c:pt idx="20">
                  <c:v>17</c:v>
                </c:pt>
                <c:pt idx="21">
                  <c:v>14</c:v>
                </c:pt>
                <c:pt idx="22">
                  <c:v>9</c:v>
                </c:pt>
                <c:pt idx="23">
                  <c:v>14</c:v>
                </c:pt>
                <c:pt idx="24">
                  <c:v>16</c:v>
                </c:pt>
                <c:pt idx="25">
                  <c:v>18</c:v>
                </c:pt>
                <c:pt idx="26">
                  <c:v>17</c:v>
                </c:pt>
                <c:pt idx="27">
                  <c:v>18</c:v>
                </c:pt>
                <c:pt idx="28">
                  <c:v>19</c:v>
                </c:pt>
                <c:pt idx="29">
                  <c:v>21</c:v>
                </c:pt>
                <c:pt idx="30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B6E-4B56-9A3B-2A5A96C6EFD9}"/>
            </c:ext>
          </c:extLst>
        </c:ser>
        <c:ser>
          <c:idx val="2"/>
          <c:order val="2"/>
          <c:tx>
            <c:strRef>
              <c:f>'MAJ 25'!$M$4</c:f>
              <c:strCache>
                <c:ptCount val="1"/>
                <c:pt idx="0">
                  <c:v>najvišja 
dne. temp.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 i="0" baseline="0">
                    <a:solidFill>
                      <a:schemeClr val="accent3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'MAJ 25'!$M$6:$M$36</c:f>
              <c:numCache>
                <c:formatCode>General</c:formatCode>
                <c:ptCount val="31"/>
                <c:pt idx="0">
                  <c:v>24</c:v>
                </c:pt>
                <c:pt idx="1">
                  <c:v>26</c:v>
                </c:pt>
                <c:pt idx="2">
                  <c:v>25</c:v>
                </c:pt>
                <c:pt idx="3">
                  <c:v>21</c:v>
                </c:pt>
                <c:pt idx="4">
                  <c:v>11</c:v>
                </c:pt>
                <c:pt idx="5">
                  <c:v>10</c:v>
                </c:pt>
                <c:pt idx="6">
                  <c:v>12</c:v>
                </c:pt>
                <c:pt idx="7">
                  <c:v>11</c:v>
                </c:pt>
                <c:pt idx="8">
                  <c:v>18</c:v>
                </c:pt>
                <c:pt idx="9">
                  <c:v>19</c:v>
                </c:pt>
                <c:pt idx="10">
                  <c:v>21</c:v>
                </c:pt>
                <c:pt idx="11">
                  <c:v>16</c:v>
                </c:pt>
                <c:pt idx="12">
                  <c:v>18</c:v>
                </c:pt>
                <c:pt idx="13">
                  <c:v>22</c:v>
                </c:pt>
                <c:pt idx="14">
                  <c:v>22</c:v>
                </c:pt>
                <c:pt idx="15">
                  <c:v>14</c:v>
                </c:pt>
                <c:pt idx="16">
                  <c:v>18</c:v>
                </c:pt>
                <c:pt idx="17">
                  <c:v>16</c:v>
                </c:pt>
                <c:pt idx="18">
                  <c:v>22</c:v>
                </c:pt>
                <c:pt idx="19">
                  <c:v>20</c:v>
                </c:pt>
                <c:pt idx="20">
                  <c:v>20</c:v>
                </c:pt>
                <c:pt idx="21">
                  <c:v>15</c:v>
                </c:pt>
                <c:pt idx="22">
                  <c:v>11</c:v>
                </c:pt>
                <c:pt idx="23">
                  <c:v>18</c:v>
                </c:pt>
                <c:pt idx="24">
                  <c:v>19</c:v>
                </c:pt>
                <c:pt idx="25">
                  <c:v>23</c:v>
                </c:pt>
                <c:pt idx="26">
                  <c:v>22</c:v>
                </c:pt>
                <c:pt idx="27">
                  <c:v>23</c:v>
                </c:pt>
                <c:pt idx="28">
                  <c:v>24</c:v>
                </c:pt>
                <c:pt idx="29">
                  <c:v>24</c:v>
                </c:pt>
                <c:pt idx="30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B6E-4B56-9A3B-2A5A96C6EFD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3212160"/>
        <c:axId val="213222144"/>
      </c:lineChart>
      <c:dateAx>
        <c:axId val="213212160"/>
        <c:scaling>
          <c:orientation val="minMax"/>
          <c:max val="45808"/>
          <c:min val="45778"/>
        </c:scaling>
        <c:delete val="0"/>
        <c:axPos val="b"/>
        <c:majorGridlines/>
        <c:minorGridlines/>
        <c:numFmt formatCode="d/" sourceLinked="1"/>
        <c:majorTickMark val="out"/>
        <c:minorTickMark val="none"/>
        <c:tickLblPos val="low"/>
        <c:txPr>
          <a:bodyPr rot="-5400000" vert="horz"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3222144"/>
        <c:crosses val="autoZero"/>
        <c:auto val="1"/>
        <c:lblOffset val="100"/>
        <c:baseTimeUnit val="days"/>
        <c:majorUnit val="1"/>
        <c:majorTimeUnit val="days"/>
      </c:dateAx>
      <c:valAx>
        <c:axId val="213222144"/>
        <c:scaling>
          <c:orientation val="minMax"/>
          <c:max val="30"/>
          <c:min val="-5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 sz="1400"/>
                  <a:t>°C</a:t>
                </a:r>
              </a:p>
            </c:rich>
          </c:tx>
          <c:overlay val="0"/>
        </c:title>
        <c:numFmt formatCode="0" sourceLinked="1"/>
        <c:majorTickMark val="none"/>
        <c:minorTickMark val="none"/>
        <c:tickLblPos val="nextTo"/>
        <c:spPr>
          <a:ln w="9525"/>
        </c:spPr>
        <c:txPr>
          <a:bodyPr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3212160"/>
        <c:crossesAt val="45778"/>
        <c:crossBetween val="between"/>
      </c:valAx>
    </c:plotArea>
    <c:legend>
      <c:legendPos val="r"/>
      <c:layout>
        <c:manualLayout>
          <c:xMode val="edge"/>
          <c:yMode val="edge"/>
          <c:x val="0.87253035595942807"/>
          <c:y val="0.29951464996023014"/>
          <c:w val="0.12746964404057196"/>
          <c:h val="0.37447228438518004"/>
        </c:manualLayout>
      </c:layout>
      <c:overlay val="0"/>
      <c:txPr>
        <a:bodyPr/>
        <a:lstStyle/>
        <a:p>
          <a:pPr>
            <a:defRPr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sl-SI"/>
        </a:p>
      </c:txPr>
    </c:legend>
    <c:plotVisOnly val="1"/>
    <c:dispBlanksAs val="gap"/>
    <c:showDLblsOverMax val="0"/>
  </c:chart>
  <c:printSettings>
    <c:headerFooter/>
    <c:pageMargins b="0.74803149606299213" l="0.19685039370078741" r="0.19685039370078741" t="0.74803149606299213" header="0.31496062992125984" footer="0.31496062992125984"/>
    <c:pageSetup orientation="landscape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TČ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- poraba električne energije v kWh po dnevih</a:t>
            </a:r>
          </a:p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JUNIJ 2025 </a:t>
            </a:r>
            <a:endParaRPr 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6149382334811657E-2"/>
          <c:y val="0.12880278854032134"/>
          <c:w val="0.84024919885562821"/>
          <c:h val="0.78532965593456894"/>
        </c:manualLayout>
      </c:layout>
      <c:lineChart>
        <c:grouping val="standard"/>
        <c:varyColors val="0"/>
        <c:ser>
          <c:idx val="0"/>
          <c:order val="0"/>
          <c:tx>
            <c:strRef>
              <c:f>'JUNIJ 25'!$D$4</c:f>
              <c:strCache>
                <c:ptCount val="1"/>
                <c:pt idx="0">
                  <c:v>kWh
nočna
poraba</c:v>
                </c:pt>
              </c:strCache>
            </c:strRef>
          </c:tx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'JUNIJ 25'!$B$6:$B$36</c:f>
              <c:numCache>
                <c:formatCode>d/</c:formatCode>
                <c:ptCount val="31"/>
                <c:pt idx="0">
                  <c:v>45809</c:v>
                </c:pt>
                <c:pt idx="1">
                  <c:v>45810</c:v>
                </c:pt>
                <c:pt idx="2">
                  <c:v>45811</c:v>
                </c:pt>
                <c:pt idx="3">
                  <c:v>45812</c:v>
                </c:pt>
                <c:pt idx="4">
                  <c:v>45813</c:v>
                </c:pt>
                <c:pt idx="5">
                  <c:v>45814</c:v>
                </c:pt>
                <c:pt idx="6">
                  <c:v>45815</c:v>
                </c:pt>
                <c:pt idx="7">
                  <c:v>45816</c:v>
                </c:pt>
                <c:pt idx="8">
                  <c:v>45817</c:v>
                </c:pt>
                <c:pt idx="9">
                  <c:v>45818</c:v>
                </c:pt>
                <c:pt idx="10">
                  <c:v>45819</c:v>
                </c:pt>
                <c:pt idx="11">
                  <c:v>45820</c:v>
                </c:pt>
                <c:pt idx="12">
                  <c:v>45821</c:v>
                </c:pt>
                <c:pt idx="13">
                  <c:v>45822</c:v>
                </c:pt>
                <c:pt idx="14">
                  <c:v>45823</c:v>
                </c:pt>
                <c:pt idx="15">
                  <c:v>45824</c:v>
                </c:pt>
                <c:pt idx="16">
                  <c:v>45825</c:v>
                </c:pt>
                <c:pt idx="17">
                  <c:v>45826</c:v>
                </c:pt>
                <c:pt idx="18">
                  <c:v>45827</c:v>
                </c:pt>
                <c:pt idx="19">
                  <c:v>45828</c:v>
                </c:pt>
                <c:pt idx="20">
                  <c:v>45829</c:v>
                </c:pt>
                <c:pt idx="21">
                  <c:v>45830</c:v>
                </c:pt>
                <c:pt idx="22">
                  <c:v>45831</c:v>
                </c:pt>
                <c:pt idx="23">
                  <c:v>45832</c:v>
                </c:pt>
                <c:pt idx="24">
                  <c:v>45833</c:v>
                </c:pt>
                <c:pt idx="25">
                  <c:v>45834</c:v>
                </c:pt>
                <c:pt idx="26">
                  <c:v>45835</c:v>
                </c:pt>
                <c:pt idx="27">
                  <c:v>45836</c:v>
                </c:pt>
                <c:pt idx="28">
                  <c:v>45837</c:v>
                </c:pt>
                <c:pt idx="29">
                  <c:v>45838</c:v>
                </c:pt>
              </c:numCache>
            </c:numRef>
          </c:cat>
          <c:val>
            <c:numRef>
              <c:f>'JUNIJ 25'!$D$6:$D$36</c:f>
              <c:numCache>
                <c:formatCode>General</c:formatCode>
                <c:ptCount val="31"/>
                <c:pt idx="0">
                  <c:v>1</c:v>
                </c:pt>
                <c:pt idx="1">
                  <c:v>1</c:v>
                </c:pt>
                <c:pt idx="2">
                  <c:v>1.0000003385357559E-6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3</c:v>
                </c:pt>
                <c:pt idx="8">
                  <c:v>2</c:v>
                </c:pt>
                <c:pt idx="9">
                  <c:v>3</c:v>
                </c:pt>
                <c:pt idx="10">
                  <c:v>1</c:v>
                </c:pt>
                <c:pt idx="11">
                  <c:v>9.9999997473787516E-6</c:v>
                </c:pt>
                <c:pt idx="12">
                  <c:v>2</c:v>
                </c:pt>
                <c:pt idx="13">
                  <c:v>1</c:v>
                </c:pt>
                <c:pt idx="14">
                  <c:v>1.0000003385357559E-6</c:v>
                </c:pt>
                <c:pt idx="15">
                  <c:v>1.0000076144933701E-7</c:v>
                </c:pt>
                <c:pt idx="16">
                  <c:v>2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2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0.99999899999966146</c:v>
                </c:pt>
                <c:pt idx="26">
                  <c:v>1</c:v>
                </c:pt>
                <c:pt idx="27">
                  <c:v>0.99999899999966146</c:v>
                </c:pt>
                <c:pt idx="28">
                  <c:v>0.99989999999888823</c:v>
                </c:pt>
                <c:pt idx="29">
                  <c:v>0.99999000000025262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07-4AAB-8189-92F41D7707CD}"/>
            </c:ext>
          </c:extLst>
        </c:ser>
        <c:ser>
          <c:idx val="1"/>
          <c:order val="1"/>
          <c:tx>
            <c:strRef>
              <c:f>'JUNIJ 25'!$H$4</c:f>
              <c:strCache>
                <c:ptCount val="1"/>
                <c:pt idx="0">
                  <c:v>kWh
dnevna
poraba</c:v>
                </c:pt>
              </c:strCache>
            </c:strRef>
          </c:tx>
          <c:marker>
            <c:symbol val="none"/>
          </c:marker>
          <c:dLbls>
            <c:numFmt formatCode="#,##0" sourceLinked="0"/>
            <c:spPr>
              <a:noFill/>
            </c:spPr>
            <c:txPr>
              <a:bodyPr/>
              <a:lstStyle/>
              <a:p>
                <a:pPr>
                  <a:defRPr>
                    <a:solidFill>
                      <a:srgbClr val="FF0000"/>
                    </a:solidFill>
                  </a:defRPr>
                </a:pPr>
                <a:endParaRPr lang="sl-SI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'JUNIJ 25'!$B$6:$B$36</c:f>
              <c:numCache>
                <c:formatCode>d/</c:formatCode>
                <c:ptCount val="31"/>
                <c:pt idx="0">
                  <c:v>45809</c:v>
                </c:pt>
                <c:pt idx="1">
                  <c:v>45810</c:v>
                </c:pt>
                <c:pt idx="2">
                  <c:v>45811</c:v>
                </c:pt>
                <c:pt idx="3">
                  <c:v>45812</c:v>
                </c:pt>
                <c:pt idx="4">
                  <c:v>45813</c:v>
                </c:pt>
                <c:pt idx="5">
                  <c:v>45814</c:v>
                </c:pt>
                <c:pt idx="6">
                  <c:v>45815</c:v>
                </c:pt>
                <c:pt idx="7">
                  <c:v>45816</c:v>
                </c:pt>
                <c:pt idx="8">
                  <c:v>45817</c:v>
                </c:pt>
                <c:pt idx="9">
                  <c:v>45818</c:v>
                </c:pt>
                <c:pt idx="10">
                  <c:v>45819</c:v>
                </c:pt>
                <c:pt idx="11">
                  <c:v>45820</c:v>
                </c:pt>
                <c:pt idx="12">
                  <c:v>45821</c:v>
                </c:pt>
                <c:pt idx="13">
                  <c:v>45822</c:v>
                </c:pt>
                <c:pt idx="14">
                  <c:v>45823</c:v>
                </c:pt>
                <c:pt idx="15">
                  <c:v>45824</c:v>
                </c:pt>
                <c:pt idx="16">
                  <c:v>45825</c:v>
                </c:pt>
                <c:pt idx="17">
                  <c:v>45826</c:v>
                </c:pt>
                <c:pt idx="18">
                  <c:v>45827</c:v>
                </c:pt>
                <c:pt idx="19">
                  <c:v>45828</c:v>
                </c:pt>
                <c:pt idx="20">
                  <c:v>45829</c:v>
                </c:pt>
                <c:pt idx="21">
                  <c:v>45830</c:v>
                </c:pt>
                <c:pt idx="22">
                  <c:v>45831</c:v>
                </c:pt>
                <c:pt idx="23">
                  <c:v>45832</c:v>
                </c:pt>
                <c:pt idx="24">
                  <c:v>45833</c:v>
                </c:pt>
                <c:pt idx="25">
                  <c:v>45834</c:v>
                </c:pt>
                <c:pt idx="26">
                  <c:v>45835</c:v>
                </c:pt>
                <c:pt idx="27">
                  <c:v>45836</c:v>
                </c:pt>
                <c:pt idx="28">
                  <c:v>45837</c:v>
                </c:pt>
                <c:pt idx="29">
                  <c:v>45838</c:v>
                </c:pt>
              </c:numCache>
            </c:numRef>
          </c:cat>
          <c:val>
            <c:numRef>
              <c:f>'JUNIJ 25'!$H$6:$H$36</c:f>
              <c:numCache>
                <c:formatCode>General</c:formatCode>
                <c:ptCount val="31"/>
                <c:pt idx="0">
                  <c:v>1</c:v>
                </c:pt>
                <c:pt idx="1">
                  <c:v>1</c:v>
                </c:pt>
                <c:pt idx="2">
                  <c:v>0.99999899999966146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0.99999000000025262</c:v>
                </c:pt>
                <c:pt idx="12">
                  <c:v>1</c:v>
                </c:pt>
                <c:pt idx="13">
                  <c:v>1</c:v>
                </c:pt>
                <c:pt idx="14">
                  <c:v>0.99999899999966146</c:v>
                </c:pt>
                <c:pt idx="15">
                  <c:v>0.99999989999923855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 formatCode="0">
                  <c:v>1</c:v>
                </c:pt>
                <c:pt idx="20" formatCode="0">
                  <c:v>1</c:v>
                </c:pt>
                <c:pt idx="21" formatCode="0">
                  <c:v>1</c:v>
                </c:pt>
                <c:pt idx="22" formatCode="0">
                  <c:v>1</c:v>
                </c:pt>
                <c:pt idx="23" formatCode="0">
                  <c:v>1</c:v>
                </c:pt>
                <c:pt idx="24" formatCode="0">
                  <c:v>1.0000003385357559E-6</c:v>
                </c:pt>
                <c:pt idx="25" formatCode="0">
                  <c:v>1</c:v>
                </c:pt>
                <c:pt idx="26" formatCode="0">
                  <c:v>1.0000003385357559E-6</c:v>
                </c:pt>
                <c:pt idx="27" formatCode="0">
                  <c:v>1.0000000111176632E-4</c:v>
                </c:pt>
                <c:pt idx="28" formatCode="0">
                  <c:v>9.9999997473787516E-6</c:v>
                </c:pt>
                <c:pt idx="29" formatCode="0">
                  <c:v>9.9999997473787516E-6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07-4AAB-8189-92F41D7707CD}"/>
            </c:ext>
          </c:extLst>
        </c:ser>
        <c:ser>
          <c:idx val="2"/>
          <c:order val="2"/>
          <c:tx>
            <c:strRef>
              <c:f>'JUNIJ 25'!$K$4</c:f>
              <c:strCache>
                <c:ptCount val="1"/>
                <c:pt idx="0">
                  <c:v>kWh
na
dan</c:v>
                </c:pt>
              </c:strCache>
            </c:strRef>
          </c:tx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 i="0" baseline="0">
                    <a:solidFill>
                      <a:schemeClr val="accent3">
                        <a:lumMod val="75000"/>
                      </a:schemeClr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'JUNIJ 25'!$B$6:$B$36</c:f>
              <c:numCache>
                <c:formatCode>d/</c:formatCode>
                <c:ptCount val="31"/>
                <c:pt idx="0">
                  <c:v>45809</c:v>
                </c:pt>
                <c:pt idx="1">
                  <c:v>45810</c:v>
                </c:pt>
                <c:pt idx="2">
                  <c:v>45811</c:v>
                </c:pt>
                <c:pt idx="3">
                  <c:v>45812</c:v>
                </c:pt>
                <c:pt idx="4">
                  <c:v>45813</c:v>
                </c:pt>
                <c:pt idx="5">
                  <c:v>45814</c:v>
                </c:pt>
                <c:pt idx="6">
                  <c:v>45815</c:v>
                </c:pt>
                <c:pt idx="7">
                  <c:v>45816</c:v>
                </c:pt>
                <c:pt idx="8">
                  <c:v>45817</c:v>
                </c:pt>
                <c:pt idx="9">
                  <c:v>45818</c:v>
                </c:pt>
                <c:pt idx="10">
                  <c:v>45819</c:v>
                </c:pt>
                <c:pt idx="11">
                  <c:v>45820</c:v>
                </c:pt>
                <c:pt idx="12">
                  <c:v>45821</c:v>
                </c:pt>
                <c:pt idx="13">
                  <c:v>45822</c:v>
                </c:pt>
                <c:pt idx="14">
                  <c:v>45823</c:v>
                </c:pt>
                <c:pt idx="15">
                  <c:v>45824</c:v>
                </c:pt>
                <c:pt idx="16">
                  <c:v>45825</c:v>
                </c:pt>
                <c:pt idx="17">
                  <c:v>45826</c:v>
                </c:pt>
                <c:pt idx="18">
                  <c:v>45827</c:v>
                </c:pt>
                <c:pt idx="19">
                  <c:v>45828</c:v>
                </c:pt>
                <c:pt idx="20">
                  <c:v>45829</c:v>
                </c:pt>
                <c:pt idx="21">
                  <c:v>45830</c:v>
                </c:pt>
                <c:pt idx="22">
                  <c:v>45831</c:v>
                </c:pt>
                <c:pt idx="23">
                  <c:v>45832</c:v>
                </c:pt>
                <c:pt idx="24">
                  <c:v>45833</c:v>
                </c:pt>
                <c:pt idx="25">
                  <c:v>45834</c:v>
                </c:pt>
                <c:pt idx="26">
                  <c:v>45835</c:v>
                </c:pt>
                <c:pt idx="27">
                  <c:v>45836</c:v>
                </c:pt>
                <c:pt idx="28">
                  <c:v>45837</c:v>
                </c:pt>
                <c:pt idx="29">
                  <c:v>45838</c:v>
                </c:pt>
              </c:numCache>
            </c:numRef>
          </c:cat>
          <c:val>
            <c:numRef>
              <c:f>'JUNIJ 25'!$K$6:$K$36</c:f>
              <c:numCache>
                <c:formatCode>General</c:formatCode>
                <c:ptCount val="31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2</c:v>
                </c:pt>
                <c:pt idx="11">
                  <c:v>1</c:v>
                </c:pt>
                <c:pt idx="12">
                  <c:v>3</c:v>
                </c:pt>
                <c:pt idx="13">
                  <c:v>2</c:v>
                </c:pt>
                <c:pt idx="14">
                  <c:v>1</c:v>
                </c:pt>
                <c:pt idx="15">
                  <c:v>1</c:v>
                </c:pt>
                <c:pt idx="16">
                  <c:v>3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3</c:v>
                </c:pt>
                <c:pt idx="22">
                  <c:v>2</c:v>
                </c:pt>
                <c:pt idx="23">
                  <c:v>2</c:v>
                </c:pt>
                <c:pt idx="24">
                  <c:v>1.0000010000003385</c:v>
                </c:pt>
                <c:pt idx="25">
                  <c:v>1.9999989999996615</c:v>
                </c:pt>
                <c:pt idx="26">
                  <c:v>1.0000010000003385</c:v>
                </c:pt>
                <c:pt idx="27">
                  <c:v>1.0000990000007732</c:v>
                </c:pt>
                <c:pt idx="28">
                  <c:v>0.99990999999863561</c:v>
                </c:pt>
                <c:pt idx="2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607-4AAB-8189-92F41D7707C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3361792"/>
        <c:axId val="213363328"/>
      </c:lineChart>
      <c:dateAx>
        <c:axId val="213361792"/>
        <c:scaling>
          <c:orientation val="minMax"/>
          <c:max val="45838"/>
          <c:min val="45809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d/" sourceLinked="1"/>
        <c:majorTickMark val="out"/>
        <c:minorTickMark val="none"/>
        <c:tickLblPos val="low"/>
        <c:txPr>
          <a:bodyPr rot="-5400000" vert="horz"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3363328"/>
        <c:crossesAt val="0"/>
        <c:auto val="1"/>
        <c:lblOffset val="100"/>
        <c:baseTimeUnit val="days"/>
        <c:majorUnit val="1"/>
        <c:majorTimeUnit val="days"/>
      </c:dateAx>
      <c:valAx>
        <c:axId val="213363328"/>
        <c:scaling>
          <c:orientation val="minMax"/>
          <c:max val="2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sl-SI" sz="1400"/>
                  <a:t>kWh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3361792"/>
        <c:crossesAt val="45809"/>
        <c:crossBetween val="between"/>
        <c:majorUnit val="2"/>
      </c:valAx>
    </c:plotArea>
    <c:legend>
      <c:legendPos val="r"/>
      <c:layout>
        <c:manualLayout>
          <c:xMode val="edge"/>
          <c:yMode val="edge"/>
          <c:x val="0.87027694302292469"/>
          <c:y val="0.33390992792567598"/>
          <c:w val="0.1227018539490607"/>
          <c:h val="0.29263481810690178"/>
        </c:manualLayout>
      </c:layout>
      <c:overlay val="0"/>
      <c:txPr>
        <a:bodyPr/>
        <a:lstStyle/>
        <a:p>
          <a:pPr>
            <a:defRPr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sl-SI"/>
        </a:p>
      </c:txPr>
    </c:legend>
    <c:plotVisOnly val="1"/>
    <c:dispBlanksAs val="gap"/>
    <c:showDLblsOverMax val="0"/>
  </c:chart>
  <c:printSettings>
    <c:headerFooter/>
    <c:pageMargins b="0.74803149606299213" l="0.19685039370078741" r="0.19685039370078741" t="0.74803149606299213" header="0.31496062992125984" footer="0.31496062992125984"/>
    <c:pageSetup orientation="landscape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Zunanja temperatura zraka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ob 8°° in 20°° ter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 najvišja dnevna</a:t>
            </a:r>
            <a:endParaRPr lang="sl-SI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JUNIJ 2025</a:t>
            </a:r>
          </a:p>
        </c:rich>
      </c:tx>
      <c:layout>
        <c:manualLayout>
          <c:xMode val="edge"/>
          <c:yMode val="edge"/>
          <c:x val="0.16388056413353541"/>
          <c:y val="2.584893107200536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7488552162078173E-2"/>
          <c:y val="0.13042826312266734"/>
          <c:w val="0.82287545725828493"/>
          <c:h val="0.75135321133502153"/>
        </c:manualLayout>
      </c:layout>
      <c:lineChart>
        <c:grouping val="standard"/>
        <c:varyColors val="0"/>
        <c:ser>
          <c:idx val="0"/>
          <c:order val="0"/>
          <c:tx>
            <c:strRef>
              <c:f>'JUNIJ 25'!$F$4</c:f>
              <c:strCache>
                <c:ptCount val="1"/>
                <c:pt idx="0">
                  <c:v>zunanja
temp. 8°°
°C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endParaRPr lang="sl-SI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'JUNIJ 25'!$B$6:$B$36</c:f>
              <c:numCache>
                <c:formatCode>d/</c:formatCode>
                <c:ptCount val="31"/>
                <c:pt idx="0">
                  <c:v>45809</c:v>
                </c:pt>
                <c:pt idx="1">
                  <c:v>45810</c:v>
                </c:pt>
                <c:pt idx="2">
                  <c:v>45811</c:v>
                </c:pt>
                <c:pt idx="3">
                  <c:v>45812</c:v>
                </c:pt>
                <c:pt idx="4">
                  <c:v>45813</c:v>
                </c:pt>
                <c:pt idx="5">
                  <c:v>45814</c:v>
                </c:pt>
                <c:pt idx="6">
                  <c:v>45815</c:v>
                </c:pt>
                <c:pt idx="7">
                  <c:v>45816</c:v>
                </c:pt>
                <c:pt idx="8">
                  <c:v>45817</c:v>
                </c:pt>
                <c:pt idx="9">
                  <c:v>45818</c:v>
                </c:pt>
                <c:pt idx="10">
                  <c:v>45819</c:v>
                </c:pt>
                <c:pt idx="11">
                  <c:v>45820</c:v>
                </c:pt>
                <c:pt idx="12">
                  <c:v>45821</c:v>
                </c:pt>
                <c:pt idx="13">
                  <c:v>45822</c:v>
                </c:pt>
                <c:pt idx="14">
                  <c:v>45823</c:v>
                </c:pt>
                <c:pt idx="15">
                  <c:v>45824</c:v>
                </c:pt>
                <c:pt idx="16">
                  <c:v>45825</c:v>
                </c:pt>
                <c:pt idx="17">
                  <c:v>45826</c:v>
                </c:pt>
                <c:pt idx="18">
                  <c:v>45827</c:v>
                </c:pt>
                <c:pt idx="19">
                  <c:v>45828</c:v>
                </c:pt>
                <c:pt idx="20">
                  <c:v>45829</c:v>
                </c:pt>
                <c:pt idx="21">
                  <c:v>45830</c:v>
                </c:pt>
                <c:pt idx="22">
                  <c:v>45831</c:v>
                </c:pt>
                <c:pt idx="23">
                  <c:v>45832</c:v>
                </c:pt>
                <c:pt idx="24">
                  <c:v>45833</c:v>
                </c:pt>
                <c:pt idx="25">
                  <c:v>45834</c:v>
                </c:pt>
                <c:pt idx="26">
                  <c:v>45835</c:v>
                </c:pt>
                <c:pt idx="27">
                  <c:v>45836</c:v>
                </c:pt>
                <c:pt idx="28">
                  <c:v>45837</c:v>
                </c:pt>
                <c:pt idx="29">
                  <c:v>45838</c:v>
                </c:pt>
              </c:numCache>
            </c:numRef>
          </c:cat>
          <c:val>
            <c:numRef>
              <c:f>'JUNIJ 25'!$F$6:$F$36</c:f>
              <c:numCache>
                <c:formatCode>0</c:formatCode>
                <c:ptCount val="31"/>
                <c:pt idx="0">
                  <c:v>17</c:v>
                </c:pt>
                <c:pt idx="1">
                  <c:v>17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16</c:v>
                </c:pt>
                <c:pt idx="6">
                  <c:v>18</c:v>
                </c:pt>
                <c:pt idx="7">
                  <c:v>16</c:v>
                </c:pt>
                <c:pt idx="8">
                  <c:v>13</c:v>
                </c:pt>
                <c:pt idx="9">
                  <c:v>13</c:v>
                </c:pt>
                <c:pt idx="10">
                  <c:v>16</c:v>
                </c:pt>
                <c:pt idx="11">
                  <c:v>16</c:v>
                </c:pt>
                <c:pt idx="12">
                  <c:v>18</c:v>
                </c:pt>
                <c:pt idx="13">
                  <c:v>18</c:v>
                </c:pt>
                <c:pt idx="14">
                  <c:v>19</c:v>
                </c:pt>
                <c:pt idx="15">
                  <c:v>19</c:v>
                </c:pt>
                <c:pt idx="16">
                  <c:v>17</c:v>
                </c:pt>
                <c:pt idx="17">
                  <c:v>17</c:v>
                </c:pt>
                <c:pt idx="18">
                  <c:v>19</c:v>
                </c:pt>
                <c:pt idx="19">
                  <c:v>19</c:v>
                </c:pt>
                <c:pt idx="20">
                  <c:v>18</c:v>
                </c:pt>
                <c:pt idx="21">
                  <c:v>18</c:v>
                </c:pt>
                <c:pt idx="22">
                  <c:v>19</c:v>
                </c:pt>
                <c:pt idx="23">
                  <c:v>20</c:v>
                </c:pt>
                <c:pt idx="24">
                  <c:v>22</c:v>
                </c:pt>
                <c:pt idx="25">
                  <c:v>23</c:v>
                </c:pt>
                <c:pt idx="26">
                  <c:v>21</c:v>
                </c:pt>
                <c:pt idx="27">
                  <c:v>21</c:v>
                </c:pt>
                <c:pt idx="28">
                  <c:v>21</c:v>
                </c:pt>
                <c:pt idx="29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90-4550-BC1A-AD63FA47BD97}"/>
            </c:ext>
          </c:extLst>
        </c:ser>
        <c:ser>
          <c:idx val="1"/>
          <c:order val="1"/>
          <c:tx>
            <c:strRef>
              <c:f>'JUNIJ 25'!$J$4</c:f>
              <c:strCache>
                <c:ptCount val="1"/>
                <c:pt idx="0">
                  <c:v>zunanja
temp. 20°°
°C</c:v>
                </c:pt>
              </c:strCache>
            </c:strRef>
          </c:tx>
          <c:marker>
            <c:symbol val="none"/>
          </c:marker>
          <c:dLbls>
            <c:dLbl>
              <c:idx val="7"/>
              <c:numFmt formatCode="0" sourceLinked="0"/>
              <c:spPr/>
              <c:txPr>
                <a:bodyPr/>
                <a:lstStyle/>
                <a:p>
                  <a:pPr>
                    <a:defRPr>
                      <a:solidFill>
                        <a:srgbClr val="FF0000"/>
                      </a:solidFill>
                    </a:defRPr>
                  </a:pPr>
                  <a:endParaRPr lang="sl-SI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9B90-4550-BC1A-AD63FA47BD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rgbClr val="FF0000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'JUNIJ 25'!$B$6:$B$36</c:f>
              <c:numCache>
                <c:formatCode>d/</c:formatCode>
                <c:ptCount val="31"/>
                <c:pt idx="0">
                  <c:v>45809</c:v>
                </c:pt>
                <c:pt idx="1">
                  <c:v>45810</c:v>
                </c:pt>
                <c:pt idx="2">
                  <c:v>45811</c:v>
                </c:pt>
                <c:pt idx="3">
                  <c:v>45812</c:v>
                </c:pt>
                <c:pt idx="4">
                  <c:v>45813</c:v>
                </c:pt>
                <c:pt idx="5">
                  <c:v>45814</c:v>
                </c:pt>
                <c:pt idx="6">
                  <c:v>45815</c:v>
                </c:pt>
                <c:pt idx="7">
                  <c:v>45816</c:v>
                </c:pt>
                <c:pt idx="8">
                  <c:v>45817</c:v>
                </c:pt>
                <c:pt idx="9">
                  <c:v>45818</c:v>
                </c:pt>
                <c:pt idx="10">
                  <c:v>45819</c:v>
                </c:pt>
                <c:pt idx="11">
                  <c:v>45820</c:v>
                </c:pt>
                <c:pt idx="12">
                  <c:v>45821</c:v>
                </c:pt>
                <c:pt idx="13">
                  <c:v>45822</c:v>
                </c:pt>
                <c:pt idx="14">
                  <c:v>45823</c:v>
                </c:pt>
                <c:pt idx="15">
                  <c:v>45824</c:v>
                </c:pt>
                <c:pt idx="16">
                  <c:v>45825</c:v>
                </c:pt>
                <c:pt idx="17">
                  <c:v>45826</c:v>
                </c:pt>
                <c:pt idx="18">
                  <c:v>45827</c:v>
                </c:pt>
                <c:pt idx="19">
                  <c:v>45828</c:v>
                </c:pt>
                <c:pt idx="20">
                  <c:v>45829</c:v>
                </c:pt>
                <c:pt idx="21">
                  <c:v>45830</c:v>
                </c:pt>
                <c:pt idx="22">
                  <c:v>45831</c:v>
                </c:pt>
                <c:pt idx="23">
                  <c:v>45832</c:v>
                </c:pt>
                <c:pt idx="24">
                  <c:v>45833</c:v>
                </c:pt>
                <c:pt idx="25">
                  <c:v>45834</c:v>
                </c:pt>
                <c:pt idx="26">
                  <c:v>45835</c:v>
                </c:pt>
                <c:pt idx="27">
                  <c:v>45836</c:v>
                </c:pt>
                <c:pt idx="28">
                  <c:v>45837</c:v>
                </c:pt>
                <c:pt idx="29">
                  <c:v>45838</c:v>
                </c:pt>
              </c:numCache>
            </c:numRef>
          </c:cat>
          <c:val>
            <c:numRef>
              <c:f>'JUNIJ 25'!$J$6:$J$36</c:f>
              <c:numCache>
                <c:formatCode>0</c:formatCode>
                <c:ptCount val="31"/>
                <c:pt idx="0">
                  <c:v>23</c:v>
                </c:pt>
                <c:pt idx="1">
                  <c:v>21</c:v>
                </c:pt>
                <c:pt idx="2">
                  <c:v>19</c:v>
                </c:pt>
                <c:pt idx="3">
                  <c:v>23</c:v>
                </c:pt>
                <c:pt idx="4">
                  <c:v>21</c:v>
                </c:pt>
                <c:pt idx="5">
                  <c:v>22</c:v>
                </c:pt>
                <c:pt idx="6">
                  <c:v>23</c:v>
                </c:pt>
                <c:pt idx="7">
                  <c:v>23</c:v>
                </c:pt>
                <c:pt idx="8">
                  <c:v>18</c:v>
                </c:pt>
                <c:pt idx="9">
                  <c:v>22</c:v>
                </c:pt>
                <c:pt idx="10">
                  <c:v>24</c:v>
                </c:pt>
                <c:pt idx="11">
                  <c:v>24</c:v>
                </c:pt>
                <c:pt idx="12">
                  <c:v>25</c:v>
                </c:pt>
                <c:pt idx="13">
                  <c:v>26</c:v>
                </c:pt>
                <c:pt idx="14">
                  <c:v>26</c:v>
                </c:pt>
                <c:pt idx="15">
                  <c:v>22</c:v>
                </c:pt>
                <c:pt idx="16">
                  <c:v>21</c:v>
                </c:pt>
                <c:pt idx="17">
                  <c:v>25</c:v>
                </c:pt>
                <c:pt idx="18">
                  <c:v>28</c:v>
                </c:pt>
                <c:pt idx="19">
                  <c:v>24</c:v>
                </c:pt>
                <c:pt idx="20">
                  <c:v>23</c:v>
                </c:pt>
                <c:pt idx="21">
                  <c:v>25</c:v>
                </c:pt>
                <c:pt idx="22">
                  <c:v>25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27</c:v>
                </c:pt>
                <c:pt idx="27">
                  <c:v>27</c:v>
                </c:pt>
                <c:pt idx="28">
                  <c:v>30</c:v>
                </c:pt>
                <c:pt idx="29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90-4550-BC1A-AD63FA47BD97}"/>
            </c:ext>
          </c:extLst>
        </c:ser>
        <c:ser>
          <c:idx val="2"/>
          <c:order val="2"/>
          <c:tx>
            <c:strRef>
              <c:f>'JUNIJ 25'!$M$4</c:f>
              <c:strCache>
                <c:ptCount val="1"/>
                <c:pt idx="0">
                  <c:v>najvišja 
dne. temp.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 i="0" baseline="0">
                    <a:solidFill>
                      <a:schemeClr val="accent3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'JUNIJ 25'!$M$6:$M$36</c:f>
              <c:numCache>
                <c:formatCode>General</c:formatCode>
                <c:ptCount val="31"/>
                <c:pt idx="0">
                  <c:v>28</c:v>
                </c:pt>
                <c:pt idx="1">
                  <c:v>27</c:v>
                </c:pt>
                <c:pt idx="2">
                  <c:v>25</c:v>
                </c:pt>
                <c:pt idx="3">
                  <c:v>27</c:v>
                </c:pt>
                <c:pt idx="4">
                  <c:v>24</c:v>
                </c:pt>
                <c:pt idx="5">
                  <c:v>25</c:v>
                </c:pt>
                <c:pt idx="6">
                  <c:v>27</c:v>
                </c:pt>
                <c:pt idx="7">
                  <c:v>26</c:v>
                </c:pt>
                <c:pt idx="8">
                  <c:v>19</c:v>
                </c:pt>
                <c:pt idx="9">
                  <c:v>25</c:v>
                </c:pt>
                <c:pt idx="10">
                  <c:v>27</c:v>
                </c:pt>
                <c:pt idx="11">
                  <c:v>26</c:v>
                </c:pt>
                <c:pt idx="12">
                  <c:v>28</c:v>
                </c:pt>
                <c:pt idx="13">
                  <c:v>28</c:v>
                </c:pt>
                <c:pt idx="14">
                  <c:v>31</c:v>
                </c:pt>
                <c:pt idx="15">
                  <c:v>25</c:v>
                </c:pt>
                <c:pt idx="16">
                  <c:v>24</c:v>
                </c:pt>
                <c:pt idx="17">
                  <c:v>27</c:v>
                </c:pt>
                <c:pt idx="18">
                  <c:v>30</c:v>
                </c:pt>
                <c:pt idx="19">
                  <c:v>26</c:v>
                </c:pt>
                <c:pt idx="20">
                  <c:v>26</c:v>
                </c:pt>
                <c:pt idx="21">
                  <c:v>31</c:v>
                </c:pt>
                <c:pt idx="22">
                  <c:v>31</c:v>
                </c:pt>
                <c:pt idx="23">
                  <c:v>31</c:v>
                </c:pt>
                <c:pt idx="24">
                  <c:v>32</c:v>
                </c:pt>
                <c:pt idx="25">
                  <c:v>33</c:v>
                </c:pt>
                <c:pt idx="26">
                  <c:v>29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B90-4550-BC1A-AD63FA47BD9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3420288"/>
        <c:axId val="213438464"/>
      </c:lineChart>
      <c:dateAx>
        <c:axId val="213420288"/>
        <c:scaling>
          <c:orientation val="minMax"/>
          <c:max val="45838"/>
          <c:min val="45809"/>
        </c:scaling>
        <c:delete val="0"/>
        <c:axPos val="b"/>
        <c:majorGridlines/>
        <c:minorGridlines/>
        <c:numFmt formatCode="d/" sourceLinked="1"/>
        <c:majorTickMark val="out"/>
        <c:minorTickMark val="none"/>
        <c:tickLblPos val="low"/>
        <c:txPr>
          <a:bodyPr rot="-5400000" vert="horz"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3438464"/>
        <c:crosses val="autoZero"/>
        <c:auto val="1"/>
        <c:lblOffset val="100"/>
        <c:baseTimeUnit val="days"/>
        <c:majorUnit val="1"/>
        <c:majorTimeUnit val="days"/>
      </c:dateAx>
      <c:valAx>
        <c:axId val="213438464"/>
        <c:scaling>
          <c:orientation val="minMax"/>
          <c:max val="35"/>
          <c:min val="1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 sz="1400"/>
                  <a:t>°C</a:t>
                </a:r>
              </a:p>
            </c:rich>
          </c:tx>
          <c:overlay val="0"/>
        </c:title>
        <c:numFmt formatCode="0" sourceLinked="1"/>
        <c:majorTickMark val="none"/>
        <c:minorTickMark val="none"/>
        <c:tickLblPos val="nextTo"/>
        <c:spPr>
          <a:ln w="9525"/>
        </c:spPr>
        <c:txPr>
          <a:bodyPr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3420288"/>
        <c:crossesAt val="45809"/>
        <c:crossBetween val="between"/>
      </c:valAx>
    </c:plotArea>
    <c:legend>
      <c:legendPos val="r"/>
      <c:layout>
        <c:manualLayout>
          <c:xMode val="edge"/>
          <c:yMode val="edge"/>
          <c:x val="0.87253035595942807"/>
          <c:y val="0.29951464996023014"/>
          <c:w val="0.12746964404057196"/>
          <c:h val="0.37447228438518004"/>
        </c:manualLayout>
      </c:layout>
      <c:overlay val="0"/>
      <c:txPr>
        <a:bodyPr/>
        <a:lstStyle/>
        <a:p>
          <a:pPr>
            <a:defRPr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sl-SI"/>
        </a:p>
      </c:txPr>
    </c:legend>
    <c:plotVisOnly val="1"/>
    <c:dispBlanksAs val="gap"/>
    <c:showDLblsOverMax val="0"/>
  </c:chart>
  <c:printSettings>
    <c:headerFooter/>
    <c:pageMargins b="0.74803149606299213" l="0.19685039370078741" r="0.19685039370078741" t="0.74803149606299213" header="0.31496062992125984" footer="0.31496062992125984"/>
    <c:pageSetup orientation="landscape"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TČ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- poraba električne energije v kWh po dnevih</a:t>
            </a:r>
          </a:p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JULIJ 2025 </a:t>
            </a:r>
            <a:endParaRPr 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6149382334811657E-2"/>
          <c:y val="0.12880278854032134"/>
          <c:w val="0.84024919885562821"/>
          <c:h val="0.78532965593456894"/>
        </c:manualLayout>
      </c:layout>
      <c:lineChart>
        <c:grouping val="standard"/>
        <c:varyColors val="0"/>
        <c:ser>
          <c:idx val="0"/>
          <c:order val="0"/>
          <c:tx>
            <c:strRef>
              <c:f>'JULIJ 25'!$D$4</c:f>
              <c:strCache>
                <c:ptCount val="1"/>
                <c:pt idx="0">
                  <c:v>kWh
nočna
poraba</c:v>
                </c:pt>
              </c:strCache>
            </c:strRef>
          </c:tx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'JULIJ 25'!$B$6:$B$36</c:f>
              <c:numCache>
                <c:formatCode>d/</c:formatCode>
                <c:ptCount val="31"/>
                <c:pt idx="0">
                  <c:v>45839</c:v>
                </c:pt>
                <c:pt idx="1">
                  <c:v>45840</c:v>
                </c:pt>
                <c:pt idx="2">
                  <c:v>45841</c:v>
                </c:pt>
                <c:pt idx="3">
                  <c:v>45842</c:v>
                </c:pt>
                <c:pt idx="4">
                  <c:v>45843</c:v>
                </c:pt>
                <c:pt idx="5">
                  <c:v>45844</c:v>
                </c:pt>
                <c:pt idx="6">
                  <c:v>45845</c:v>
                </c:pt>
                <c:pt idx="7">
                  <c:v>45846</c:v>
                </c:pt>
                <c:pt idx="8">
                  <c:v>45847</c:v>
                </c:pt>
                <c:pt idx="9">
                  <c:v>45848</c:v>
                </c:pt>
                <c:pt idx="10">
                  <c:v>45849</c:v>
                </c:pt>
                <c:pt idx="11">
                  <c:v>45850</c:v>
                </c:pt>
                <c:pt idx="12">
                  <c:v>45851</c:v>
                </c:pt>
                <c:pt idx="13">
                  <c:v>45852</c:v>
                </c:pt>
                <c:pt idx="14">
                  <c:v>45853</c:v>
                </c:pt>
                <c:pt idx="15">
                  <c:v>45854</c:v>
                </c:pt>
                <c:pt idx="16">
                  <c:v>45855</c:v>
                </c:pt>
                <c:pt idx="17">
                  <c:v>45856</c:v>
                </c:pt>
                <c:pt idx="18">
                  <c:v>45857</c:v>
                </c:pt>
                <c:pt idx="19">
                  <c:v>45858</c:v>
                </c:pt>
                <c:pt idx="20">
                  <c:v>45859</c:v>
                </c:pt>
                <c:pt idx="21">
                  <c:v>45860</c:v>
                </c:pt>
                <c:pt idx="22">
                  <c:v>45861</c:v>
                </c:pt>
                <c:pt idx="23">
                  <c:v>45862</c:v>
                </c:pt>
                <c:pt idx="24">
                  <c:v>45863</c:v>
                </c:pt>
                <c:pt idx="25">
                  <c:v>45864</c:v>
                </c:pt>
                <c:pt idx="26">
                  <c:v>45865</c:v>
                </c:pt>
                <c:pt idx="27">
                  <c:v>45866</c:v>
                </c:pt>
                <c:pt idx="28">
                  <c:v>45867</c:v>
                </c:pt>
                <c:pt idx="29">
                  <c:v>45868</c:v>
                </c:pt>
                <c:pt idx="30">
                  <c:v>45869</c:v>
                </c:pt>
              </c:numCache>
            </c:numRef>
          </c:cat>
          <c:val>
            <c:numRef>
              <c:f>'JULIJ 25'!$D$6:$D$36</c:f>
              <c:numCache>
                <c:formatCode>0</c:formatCode>
                <c:ptCount val="31"/>
                <c:pt idx="0">
                  <c:v>0.99999000000025262</c:v>
                </c:pt>
                <c:pt idx="1">
                  <c:v>0.99000000000160071</c:v>
                </c:pt>
                <c:pt idx="2">
                  <c:v>1.0000000111176632E-4</c:v>
                </c:pt>
                <c:pt idx="3">
                  <c:v>1.0000000002037268E-3</c:v>
                </c:pt>
                <c:pt idx="4">
                  <c:v>9.9999997473787516E-6</c:v>
                </c:pt>
                <c:pt idx="5">
                  <c:v>9.9999997473787516E-6</c:v>
                </c:pt>
                <c:pt idx="6">
                  <c:v>9.9999997473787516E-6</c:v>
                </c:pt>
                <c:pt idx="7">
                  <c:v>2.9989999999997963</c:v>
                </c:pt>
                <c:pt idx="8">
                  <c:v>2</c:v>
                </c:pt>
                <c:pt idx="9">
                  <c:v>1</c:v>
                </c:pt>
                <c:pt idx="10">
                  <c:v>2</c:v>
                </c:pt>
                <c:pt idx="11">
                  <c:v>3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0.99989999999888823</c:v>
                </c:pt>
                <c:pt idx="16">
                  <c:v>0.99899999999979627</c:v>
                </c:pt>
                <c:pt idx="17">
                  <c:v>2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4B-432F-9E69-9758186B47FD}"/>
            </c:ext>
          </c:extLst>
        </c:ser>
        <c:ser>
          <c:idx val="1"/>
          <c:order val="1"/>
          <c:tx>
            <c:strRef>
              <c:f>'JULIJ 25'!$H$4</c:f>
              <c:strCache>
                <c:ptCount val="1"/>
                <c:pt idx="0">
                  <c:v>kWh
dnevna
poraba</c:v>
                </c:pt>
              </c:strCache>
            </c:strRef>
          </c:tx>
          <c:marker>
            <c:symbol val="none"/>
          </c:marker>
          <c:dLbls>
            <c:numFmt formatCode="#,##0" sourceLinked="0"/>
            <c:spPr>
              <a:noFill/>
            </c:spPr>
            <c:txPr>
              <a:bodyPr/>
              <a:lstStyle/>
              <a:p>
                <a:pPr>
                  <a:defRPr>
                    <a:solidFill>
                      <a:srgbClr val="FF0000"/>
                    </a:solidFill>
                  </a:defRPr>
                </a:pPr>
                <a:endParaRPr lang="sl-SI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'JULIJ 25'!$B$6:$B$36</c:f>
              <c:numCache>
                <c:formatCode>d/</c:formatCode>
                <c:ptCount val="31"/>
                <c:pt idx="0">
                  <c:v>45839</c:v>
                </c:pt>
                <c:pt idx="1">
                  <c:v>45840</c:v>
                </c:pt>
                <c:pt idx="2">
                  <c:v>45841</c:v>
                </c:pt>
                <c:pt idx="3">
                  <c:v>45842</c:v>
                </c:pt>
                <c:pt idx="4">
                  <c:v>45843</c:v>
                </c:pt>
                <c:pt idx="5">
                  <c:v>45844</c:v>
                </c:pt>
                <c:pt idx="6">
                  <c:v>45845</c:v>
                </c:pt>
                <c:pt idx="7">
                  <c:v>45846</c:v>
                </c:pt>
                <c:pt idx="8">
                  <c:v>45847</c:v>
                </c:pt>
                <c:pt idx="9">
                  <c:v>45848</c:v>
                </c:pt>
                <c:pt idx="10">
                  <c:v>45849</c:v>
                </c:pt>
                <c:pt idx="11">
                  <c:v>45850</c:v>
                </c:pt>
                <c:pt idx="12">
                  <c:v>45851</c:v>
                </c:pt>
                <c:pt idx="13">
                  <c:v>45852</c:v>
                </c:pt>
                <c:pt idx="14">
                  <c:v>45853</c:v>
                </c:pt>
                <c:pt idx="15">
                  <c:v>45854</c:v>
                </c:pt>
                <c:pt idx="16">
                  <c:v>45855</c:v>
                </c:pt>
                <c:pt idx="17">
                  <c:v>45856</c:v>
                </c:pt>
                <c:pt idx="18">
                  <c:v>45857</c:v>
                </c:pt>
                <c:pt idx="19">
                  <c:v>45858</c:v>
                </c:pt>
                <c:pt idx="20">
                  <c:v>45859</c:v>
                </c:pt>
                <c:pt idx="21">
                  <c:v>45860</c:v>
                </c:pt>
                <c:pt idx="22">
                  <c:v>45861</c:v>
                </c:pt>
                <c:pt idx="23">
                  <c:v>45862</c:v>
                </c:pt>
                <c:pt idx="24">
                  <c:v>45863</c:v>
                </c:pt>
                <c:pt idx="25">
                  <c:v>45864</c:v>
                </c:pt>
                <c:pt idx="26">
                  <c:v>45865</c:v>
                </c:pt>
                <c:pt idx="27">
                  <c:v>45866</c:v>
                </c:pt>
                <c:pt idx="28">
                  <c:v>45867</c:v>
                </c:pt>
                <c:pt idx="29">
                  <c:v>45868</c:v>
                </c:pt>
                <c:pt idx="30">
                  <c:v>45869</c:v>
                </c:pt>
              </c:numCache>
            </c:numRef>
          </c:cat>
          <c:val>
            <c:numRef>
              <c:f>'JULIJ 25'!$H$6:$H$36</c:f>
              <c:numCache>
                <c:formatCode>0</c:formatCode>
                <c:ptCount val="31"/>
                <c:pt idx="0">
                  <c:v>9.9999999983992893E-3</c:v>
                </c:pt>
                <c:pt idx="1">
                  <c:v>1</c:v>
                </c:pt>
                <c:pt idx="2">
                  <c:v>0.99989999999888823</c:v>
                </c:pt>
                <c:pt idx="3">
                  <c:v>0.99899999999979627</c:v>
                </c:pt>
                <c:pt idx="4">
                  <c:v>0.99999000000025262</c:v>
                </c:pt>
                <c:pt idx="5">
                  <c:v>0.99999000000025262</c:v>
                </c:pt>
                <c:pt idx="6">
                  <c:v>9.9000000045634806E-4</c:v>
                </c:pt>
                <c:pt idx="7">
                  <c:v>2</c:v>
                </c:pt>
                <c:pt idx="8">
                  <c:v>2</c:v>
                </c:pt>
                <c:pt idx="9">
                  <c:v>1</c:v>
                </c:pt>
                <c:pt idx="10">
                  <c:v>2</c:v>
                </c:pt>
                <c:pt idx="11">
                  <c:v>3</c:v>
                </c:pt>
                <c:pt idx="12">
                  <c:v>1</c:v>
                </c:pt>
                <c:pt idx="13">
                  <c:v>1</c:v>
                </c:pt>
                <c:pt idx="14">
                  <c:v>1.0000000111176632E-4</c:v>
                </c:pt>
                <c:pt idx="15">
                  <c:v>1.0000000002037268E-3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2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C4B-432F-9E69-9758186B47FD}"/>
            </c:ext>
          </c:extLst>
        </c:ser>
        <c:ser>
          <c:idx val="2"/>
          <c:order val="2"/>
          <c:tx>
            <c:strRef>
              <c:f>'JULIJ 25'!$K$4</c:f>
              <c:strCache>
                <c:ptCount val="1"/>
                <c:pt idx="0">
                  <c:v>kWh
na
dan</c:v>
                </c:pt>
              </c:strCache>
            </c:strRef>
          </c:tx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 i="0" baseline="0">
                    <a:solidFill>
                      <a:schemeClr val="accent3">
                        <a:lumMod val="75000"/>
                      </a:schemeClr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'JULIJ 25'!$B$6:$B$36</c:f>
              <c:numCache>
                <c:formatCode>d/</c:formatCode>
                <c:ptCount val="31"/>
                <c:pt idx="0">
                  <c:v>45839</c:v>
                </c:pt>
                <c:pt idx="1">
                  <c:v>45840</c:v>
                </c:pt>
                <c:pt idx="2">
                  <c:v>45841</c:v>
                </c:pt>
                <c:pt idx="3">
                  <c:v>45842</c:v>
                </c:pt>
                <c:pt idx="4">
                  <c:v>45843</c:v>
                </c:pt>
                <c:pt idx="5">
                  <c:v>45844</c:v>
                </c:pt>
                <c:pt idx="6">
                  <c:v>45845</c:v>
                </c:pt>
                <c:pt idx="7">
                  <c:v>45846</c:v>
                </c:pt>
                <c:pt idx="8">
                  <c:v>45847</c:v>
                </c:pt>
                <c:pt idx="9">
                  <c:v>45848</c:v>
                </c:pt>
                <c:pt idx="10">
                  <c:v>45849</c:v>
                </c:pt>
                <c:pt idx="11">
                  <c:v>45850</c:v>
                </c:pt>
                <c:pt idx="12">
                  <c:v>45851</c:v>
                </c:pt>
                <c:pt idx="13">
                  <c:v>45852</c:v>
                </c:pt>
                <c:pt idx="14">
                  <c:v>45853</c:v>
                </c:pt>
                <c:pt idx="15">
                  <c:v>45854</c:v>
                </c:pt>
                <c:pt idx="16">
                  <c:v>45855</c:v>
                </c:pt>
                <c:pt idx="17">
                  <c:v>45856</c:v>
                </c:pt>
                <c:pt idx="18">
                  <c:v>45857</c:v>
                </c:pt>
                <c:pt idx="19">
                  <c:v>45858</c:v>
                </c:pt>
                <c:pt idx="20">
                  <c:v>45859</c:v>
                </c:pt>
                <c:pt idx="21">
                  <c:v>45860</c:v>
                </c:pt>
                <c:pt idx="22">
                  <c:v>45861</c:v>
                </c:pt>
                <c:pt idx="23">
                  <c:v>45862</c:v>
                </c:pt>
                <c:pt idx="24">
                  <c:v>45863</c:v>
                </c:pt>
                <c:pt idx="25">
                  <c:v>45864</c:v>
                </c:pt>
                <c:pt idx="26">
                  <c:v>45865</c:v>
                </c:pt>
                <c:pt idx="27">
                  <c:v>45866</c:v>
                </c:pt>
                <c:pt idx="28">
                  <c:v>45867</c:v>
                </c:pt>
                <c:pt idx="29">
                  <c:v>45868</c:v>
                </c:pt>
                <c:pt idx="30">
                  <c:v>45869</c:v>
                </c:pt>
              </c:numCache>
            </c:numRef>
          </c:cat>
          <c:val>
            <c:numRef>
              <c:f>'JULIJ 25'!$K$6:$K$36</c:f>
              <c:numCache>
                <c:formatCode>0</c:formatCode>
                <c:ptCount val="31"/>
                <c:pt idx="0">
                  <c:v>1.0099899999986519</c:v>
                </c:pt>
                <c:pt idx="1">
                  <c:v>1.9900000000016007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1.0000000002037268E-3</c:v>
                </c:pt>
                <c:pt idx="7">
                  <c:v>4.9989999999997963</c:v>
                </c:pt>
                <c:pt idx="8">
                  <c:v>4</c:v>
                </c:pt>
                <c:pt idx="9">
                  <c:v>2</c:v>
                </c:pt>
                <c:pt idx="10">
                  <c:v>4</c:v>
                </c:pt>
                <c:pt idx="11">
                  <c:v>6</c:v>
                </c:pt>
                <c:pt idx="12">
                  <c:v>2</c:v>
                </c:pt>
                <c:pt idx="13">
                  <c:v>2</c:v>
                </c:pt>
                <c:pt idx="14">
                  <c:v>1.0001000000011118</c:v>
                </c:pt>
                <c:pt idx="15">
                  <c:v>1.000899999999092</c:v>
                </c:pt>
                <c:pt idx="16">
                  <c:v>1.9989999999997963</c:v>
                </c:pt>
                <c:pt idx="17">
                  <c:v>3</c:v>
                </c:pt>
                <c:pt idx="18">
                  <c:v>2</c:v>
                </c:pt>
                <c:pt idx="19">
                  <c:v>3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C4B-432F-9E69-9758186B47F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6167168"/>
        <c:axId val="216168704"/>
      </c:lineChart>
      <c:dateAx>
        <c:axId val="216167168"/>
        <c:scaling>
          <c:orientation val="minMax"/>
          <c:max val="45869"/>
          <c:min val="45839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d/" sourceLinked="1"/>
        <c:majorTickMark val="out"/>
        <c:minorTickMark val="none"/>
        <c:tickLblPos val="low"/>
        <c:txPr>
          <a:bodyPr rot="-5400000" vert="horz"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6168704"/>
        <c:crossesAt val="0"/>
        <c:auto val="1"/>
        <c:lblOffset val="100"/>
        <c:baseTimeUnit val="days"/>
        <c:majorUnit val="1"/>
        <c:majorTimeUnit val="days"/>
      </c:dateAx>
      <c:valAx>
        <c:axId val="216168704"/>
        <c:scaling>
          <c:orientation val="minMax"/>
          <c:max val="2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sl-SI" sz="1400"/>
                  <a:t>kWh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6167168"/>
        <c:crossesAt val="45839"/>
        <c:crossBetween val="between"/>
        <c:majorUnit val="2"/>
      </c:valAx>
    </c:plotArea>
    <c:legend>
      <c:legendPos val="r"/>
      <c:layout>
        <c:manualLayout>
          <c:xMode val="edge"/>
          <c:yMode val="edge"/>
          <c:x val="0.87027694302292469"/>
          <c:y val="0.33390992792567598"/>
          <c:w val="0.1227018539490607"/>
          <c:h val="0.29263481810690178"/>
        </c:manualLayout>
      </c:layout>
      <c:overlay val="0"/>
      <c:txPr>
        <a:bodyPr/>
        <a:lstStyle/>
        <a:p>
          <a:pPr>
            <a:defRPr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sl-SI"/>
        </a:p>
      </c:txPr>
    </c:legend>
    <c:plotVisOnly val="1"/>
    <c:dispBlanksAs val="gap"/>
    <c:showDLblsOverMax val="0"/>
  </c:chart>
  <c:printSettings>
    <c:headerFooter/>
    <c:pageMargins b="0.74803149606299213" l="0.19685039370078741" r="0.19685039370078741" t="0.74803149606299213" header="0.31496062992125984" footer="0.31496062992125984"/>
    <c:pageSetup orientation="landscape"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Zunanja temperatura zraka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ob 8°° in 20°° ter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 najvišja dnevna</a:t>
            </a:r>
            <a:endParaRPr lang="sl-SI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JULIJ 2025</a:t>
            </a:r>
          </a:p>
        </c:rich>
      </c:tx>
      <c:layout>
        <c:manualLayout>
          <c:xMode val="edge"/>
          <c:yMode val="edge"/>
          <c:x val="0.16388056413353541"/>
          <c:y val="2.584893107200536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7488552162078173E-2"/>
          <c:y val="0.13042826312266734"/>
          <c:w val="0.82287545725828493"/>
          <c:h val="0.75135321133502153"/>
        </c:manualLayout>
      </c:layout>
      <c:lineChart>
        <c:grouping val="standard"/>
        <c:varyColors val="0"/>
        <c:ser>
          <c:idx val="0"/>
          <c:order val="0"/>
          <c:tx>
            <c:strRef>
              <c:f>'JULIJ 25'!$F$4</c:f>
              <c:strCache>
                <c:ptCount val="1"/>
                <c:pt idx="0">
                  <c:v>zunanja
temp. 8°°
°C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endParaRPr lang="sl-SI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'JULIJ 25'!$B$6:$B$36</c:f>
              <c:numCache>
                <c:formatCode>d/</c:formatCode>
                <c:ptCount val="31"/>
                <c:pt idx="0">
                  <c:v>45839</c:v>
                </c:pt>
                <c:pt idx="1">
                  <c:v>45840</c:v>
                </c:pt>
                <c:pt idx="2">
                  <c:v>45841</c:v>
                </c:pt>
                <c:pt idx="3">
                  <c:v>45842</c:v>
                </c:pt>
                <c:pt idx="4">
                  <c:v>45843</c:v>
                </c:pt>
                <c:pt idx="5">
                  <c:v>45844</c:v>
                </c:pt>
                <c:pt idx="6">
                  <c:v>45845</c:v>
                </c:pt>
                <c:pt idx="7">
                  <c:v>45846</c:v>
                </c:pt>
                <c:pt idx="8">
                  <c:v>45847</c:v>
                </c:pt>
                <c:pt idx="9">
                  <c:v>45848</c:v>
                </c:pt>
                <c:pt idx="10">
                  <c:v>45849</c:v>
                </c:pt>
                <c:pt idx="11">
                  <c:v>45850</c:v>
                </c:pt>
                <c:pt idx="12">
                  <c:v>45851</c:v>
                </c:pt>
                <c:pt idx="13">
                  <c:v>45852</c:v>
                </c:pt>
                <c:pt idx="14">
                  <c:v>45853</c:v>
                </c:pt>
                <c:pt idx="15">
                  <c:v>45854</c:v>
                </c:pt>
                <c:pt idx="16">
                  <c:v>45855</c:v>
                </c:pt>
                <c:pt idx="17">
                  <c:v>45856</c:v>
                </c:pt>
                <c:pt idx="18">
                  <c:v>45857</c:v>
                </c:pt>
                <c:pt idx="19">
                  <c:v>45858</c:v>
                </c:pt>
                <c:pt idx="20">
                  <c:v>45859</c:v>
                </c:pt>
                <c:pt idx="21">
                  <c:v>45860</c:v>
                </c:pt>
                <c:pt idx="22">
                  <c:v>45861</c:v>
                </c:pt>
                <c:pt idx="23">
                  <c:v>45862</c:v>
                </c:pt>
                <c:pt idx="24">
                  <c:v>45863</c:v>
                </c:pt>
                <c:pt idx="25">
                  <c:v>45864</c:v>
                </c:pt>
                <c:pt idx="26">
                  <c:v>45865</c:v>
                </c:pt>
                <c:pt idx="27">
                  <c:v>45866</c:v>
                </c:pt>
                <c:pt idx="28">
                  <c:v>45867</c:v>
                </c:pt>
                <c:pt idx="29">
                  <c:v>45868</c:v>
                </c:pt>
                <c:pt idx="30">
                  <c:v>45869</c:v>
                </c:pt>
              </c:numCache>
            </c:numRef>
          </c:cat>
          <c:val>
            <c:numRef>
              <c:f>'JULIJ 25'!$F$6:$F$36</c:f>
              <c:numCache>
                <c:formatCode>0</c:formatCode>
                <c:ptCount val="31"/>
                <c:pt idx="0">
                  <c:v>22</c:v>
                </c:pt>
                <c:pt idx="1">
                  <c:v>21</c:v>
                </c:pt>
                <c:pt idx="2">
                  <c:v>21</c:v>
                </c:pt>
                <c:pt idx="3">
                  <c:v>22</c:v>
                </c:pt>
                <c:pt idx="4">
                  <c:v>20</c:v>
                </c:pt>
                <c:pt idx="5">
                  <c:v>17</c:v>
                </c:pt>
                <c:pt idx="6">
                  <c:v>16</c:v>
                </c:pt>
                <c:pt idx="7">
                  <c:v>14</c:v>
                </c:pt>
                <c:pt idx="8">
                  <c:v>15</c:v>
                </c:pt>
                <c:pt idx="9">
                  <c:v>15</c:v>
                </c:pt>
                <c:pt idx="10">
                  <c:v>15</c:v>
                </c:pt>
                <c:pt idx="11">
                  <c:v>13</c:v>
                </c:pt>
                <c:pt idx="12">
                  <c:v>15</c:v>
                </c:pt>
                <c:pt idx="13">
                  <c:v>16</c:v>
                </c:pt>
                <c:pt idx="14">
                  <c:v>15</c:v>
                </c:pt>
                <c:pt idx="15">
                  <c:v>16</c:v>
                </c:pt>
                <c:pt idx="16">
                  <c:v>15</c:v>
                </c:pt>
                <c:pt idx="17">
                  <c:v>16</c:v>
                </c:pt>
                <c:pt idx="18">
                  <c:v>18</c:v>
                </c:pt>
                <c:pt idx="19">
                  <c:v>16</c:v>
                </c:pt>
                <c:pt idx="20">
                  <c:v>15</c:v>
                </c:pt>
                <c:pt idx="21">
                  <c:v>19</c:v>
                </c:pt>
                <c:pt idx="22">
                  <c:v>18</c:v>
                </c:pt>
                <c:pt idx="23">
                  <c:v>17</c:v>
                </c:pt>
                <c:pt idx="24">
                  <c:v>16</c:v>
                </c:pt>
                <c:pt idx="25">
                  <c:v>16</c:v>
                </c:pt>
                <c:pt idx="26">
                  <c:v>15</c:v>
                </c:pt>
                <c:pt idx="27">
                  <c:v>15</c:v>
                </c:pt>
                <c:pt idx="28">
                  <c:v>16</c:v>
                </c:pt>
                <c:pt idx="29">
                  <c:v>12</c:v>
                </c:pt>
                <c:pt idx="30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84-4600-8FFE-DBD0D74D5E73}"/>
            </c:ext>
          </c:extLst>
        </c:ser>
        <c:ser>
          <c:idx val="1"/>
          <c:order val="1"/>
          <c:tx>
            <c:strRef>
              <c:f>'JULIJ 25'!$J$4</c:f>
              <c:strCache>
                <c:ptCount val="1"/>
                <c:pt idx="0">
                  <c:v>zunanja
temp. 20°°
°C</c:v>
                </c:pt>
              </c:strCache>
            </c:strRef>
          </c:tx>
          <c:marker>
            <c:symbol val="none"/>
          </c:marker>
          <c:dLbls>
            <c:dLbl>
              <c:idx val="7"/>
              <c:numFmt formatCode="0" sourceLinked="0"/>
              <c:spPr/>
              <c:txPr>
                <a:bodyPr/>
                <a:lstStyle/>
                <a:p>
                  <a:pPr>
                    <a:defRPr>
                      <a:solidFill>
                        <a:srgbClr val="FF0000"/>
                      </a:solidFill>
                    </a:defRPr>
                  </a:pPr>
                  <a:endParaRPr lang="sl-SI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E584-4600-8FFE-DBD0D74D5E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rgbClr val="FF0000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'JULIJ 25'!$B$6:$B$36</c:f>
              <c:numCache>
                <c:formatCode>d/</c:formatCode>
                <c:ptCount val="31"/>
                <c:pt idx="0">
                  <c:v>45839</c:v>
                </c:pt>
                <c:pt idx="1">
                  <c:v>45840</c:v>
                </c:pt>
                <c:pt idx="2">
                  <c:v>45841</c:v>
                </c:pt>
                <c:pt idx="3">
                  <c:v>45842</c:v>
                </c:pt>
                <c:pt idx="4">
                  <c:v>45843</c:v>
                </c:pt>
                <c:pt idx="5">
                  <c:v>45844</c:v>
                </c:pt>
                <c:pt idx="6">
                  <c:v>45845</c:v>
                </c:pt>
                <c:pt idx="7">
                  <c:v>45846</c:v>
                </c:pt>
                <c:pt idx="8">
                  <c:v>45847</c:v>
                </c:pt>
                <c:pt idx="9">
                  <c:v>45848</c:v>
                </c:pt>
                <c:pt idx="10">
                  <c:v>45849</c:v>
                </c:pt>
                <c:pt idx="11">
                  <c:v>45850</c:v>
                </c:pt>
                <c:pt idx="12">
                  <c:v>45851</c:v>
                </c:pt>
                <c:pt idx="13">
                  <c:v>45852</c:v>
                </c:pt>
                <c:pt idx="14">
                  <c:v>45853</c:v>
                </c:pt>
                <c:pt idx="15">
                  <c:v>45854</c:v>
                </c:pt>
                <c:pt idx="16">
                  <c:v>45855</c:v>
                </c:pt>
                <c:pt idx="17">
                  <c:v>45856</c:v>
                </c:pt>
                <c:pt idx="18">
                  <c:v>45857</c:v>
                </c:pt>
                <c:pt idx="19">
                  <c:v>45858</c:v>
                </c:pt>
                <c:pt idx="20">
                  <c:v>45859</c:v>
                </c:pt>
                <c:pt idx="21">
                  <c:v>45860</c:v>
                </c:pt>
                <c:pt idx="22">
                  <c:v>45861</c:v>
                </c:pt>
                <c:pt idx="23">
                  <c:v>45862</c:v>
                </c:pt>
                <c:pt idx="24">
                  <c:v>45863</c:v>
                </c:pt>
                <c:pt idx="25">
                  <c:v>45864</c:v>
                </c:pt>
                <c:pt idx="26">
                  <c:v>45865</c:v>
                </c:pt>
                <c:pt idx="27">
                  <c:v>45866</c:v>
                </c:pt>
                <c:pt idx="28">
                  <c:v>45867</c:v>
                </c:pt>
                <c:pt idx="29">
                  <c:v>45868</c:v>
                </c:pt>
                <c:pt idx="30">
                  <c:v>45869</c:v>
                </c:pt>
              </c:numCache>
            </c:numRef>
          </c:cat>
          <c:val>
            <c:numRef>
              <c:f>'JULIJ 25'!$J$6:$J$36</c:f>
              <c:numCache>
                <c:formatCode>0</c:formatCode>
                <c:ptCount val="31"/>
                <c:pt idx="0">
                  <c:v>26</c:v>
                </c:pt>
                <c:pt idx="1">
                  <c:v>30</c:v>
                </c:pt>
                <c:pt idx="2">
                  <c:v>29</c:v>
                </c:pt>
                <c:pt idx="3">
                  <c:v>21</c:v>
                </c:pt>
                <c:pt idx="4">
                  <c:v>26</c:v>
                </c:pt>
                <c:pt idx="5">
                  <c:v>25</c:v>
                </c:pt>
                <c:pt idx="6">
                  <c:v>20</c:v>
                </c:pt>
                <c:pt idx="7">
                  <c:v>17</c:v>
                </c:pt>
                <c:pt idx="8">
                  <c:v>20</c:v>
                </c:pt>
                <c:pt idx="9">
                  <c:v>21</c:v>
                </c:pt>
                <c:pt idx="10">
                  <c:v>15</c:v>
                </c:pt>
                <c:pt idx="11">
                  <c:v>21</c:v>
                </c:pt>
                <c:pt idx="12">
                  <c:v>23</c:v>
                </c:pt>
                <c:pt idx="13">
                  <c:v>22</c:v>
                </c:pt>
                <c:pt idx="14">
                  <c:v>21</c:v>
                </c:pt>
                <c:pt idx="15">
                  <c:v>17</c:v>
                </c:pt>
                <c:pt idx="16">
                  <c:v>25</c:v>
                </c:pt>
                <c:pt idx="17">
                  <c:v>24</c:v>
                </c:pt>
                <c:pt idx="18">
                  <c:v>24</c:v>
                </c:pt>
                <c:pt idx="19">
                  <c:v>19</c:v>
                </c:pt>
                <c:pt idx="20">
                  <c:v>23</c:v>
                </c:pt>
                <c:pt idx="21">
                  <c:v>25</c:v>
                </c:pt>
                <c:pt idx="22">
                  <c:v>23</c:v>
                </c:pt>
                <c:pt idx="23">
                  <c:v>21</c:v>
                </c:pt>
                <c:pt idx="24">
                  <c:v>19</c:v>
                </c:pt>
                <c:pt idx="25">
                  <c:v>18</c:v>
                </c:pt>
                <c:pt idx="26">
                  <c:v>17</c:v>
                </c:pt>
                <c:pt idx="27">
                  <c:v>16</c:v>
                </c:pt>
                <c:pt idx="28">
                  <c:v>18</c:v>
                </c:pt>
                <c:pt idx="29">
                  <c:v>17</c:v>
                </c:pt>
                <c:pt idx="30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84-4600-8FFE-DBD0D74D5E73}"/>
            </c:ext>
          </c:extLst>
        </c:ser>
        <c:ser>
          <c:idx val="2"/>
          <c:order val="2"/>
          <c:tx>
            <c:strRef>
              <c:f>'JULIJ 25'!$M$4</c:f>
              <c:strCache>
                <c:ptCount val="1"/>
                <c:pt idx="0">
                  <c:v>najvišja 
dne. temp.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 i="0" baseline="0">
                    <a:solidFill>
                      <a:schemeClr val="accent3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'JULIJ 25'!$M$6:$M$36</c:f>
              <c:numCache>
                <c:formatCode>General</c:formatCode>
                <c:ptCount val="31"/>
                <c:pt idx="0">
                  <c:v>29</c:v>
                </c:pt>
                <c:pt idx="1">
                  <c:v>32</c:v>
                </c:pt>
                <c:pt idx="2">
                  <c:v>34</c:v>
                </c:pt>
                <c:pt idx="3">
                  <c:v>32</c:v>
                </c:pt>
                <c:pt idx="4">
                  <c:v>28</c:v>
                </c:pt>
                <c:pt idx="5">
                  <c:v>31</c:v>
                </c:pt>
                <c:pt idx="6">
                  <c:v>23</c:v>
                </c:pt>
                <c:pt idx="7">
                  <c:v>20</c:v>
                </c:pt>
                <c:pt idx="8">
                  <c:v>22</c:v>
                </c:pt>
                <c:pt idx="9">
                  <c:v>24</c:v>
                </c:pt>
                <c:pt idx="10">
                  <c:v>21</c:v>
                </c:pt>
                <c:pt idx="11">
                  <c:v>23</c:v>
                </c:pt>
                <c:pt idx="12">
                  <c:v>24</c:v>
                </c:pt>
                <c:pt idx="13">
                  <c:v>26</c:v>
                </c:pt>
                <c:pt idx="14">
                  <c:v>25</c:v>
                </c:pt>
                <c:pt idx="15">
                  <c:v>20</c:v>
                </c:pt>
                <c:pt idx="16">
                  <c:v>22</c:v>
                </c:pt>
                <c:pt idx="17">
                  <c:v>26</c:v>
                </c:pt>
                <c:pt idx="18">
                  <c:v>27</c:v>
                </c:pt>
                <c:pt idx="19">
                  <c:v>28</c:v>
                </c:pt>
                <c:pt idx="20">
                  <c:v>26</c:v>
                </c:pt>
                <c:pt idx="21">
                  <c:v>27</c:v>
                </c:pt>
                <c:pt idx="22">
                  <c:v>25</c:v>
                </c:pt>
                <c:pt idx="23">
                  <c:v>26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18</c:v>
                </c:pt>
                <c:pt idx="28">
                  <c:v>21</c:v>
                </c:pt>
                <c:pt idx="29">
                  <c:v>22</c:v>
                </c:pt>
                <c:pt idx="30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584-4600-8FFE-DBD0D74D5E7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3526400"/>
        <c:axId val="213527936"/>
      </c:lineChart>
      <c:dateAx>
        <c:axId val="213526400"/>
        <c:scaling>
          <c:orientation val="minMax"/>
          <c:max val="45869"/>
          <c:min val="45839"/>
        </c:scaling>
        <c:delete val="0"/>
        <c:axPos val="b"/>
        <c:majorGridlines/>
        <c:minorGridlines/>
        <c:numFmt formatCode="d/" sourceLinked="1"/>
        <c:majorTickMark val="out"/>
        <c:minorTickMark val="none"/>
        <c:tickLblPos val="low"/>
        <c:txPr>
          <a:bodyPr rot="-5400000" vert="horz"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3527936"/>
        <c:crosses val="autoZero"/>
        <c:auto val="1"/>
        <c:lblOffset val="100"/>
        <c:baseTimeUnit val="days"/>
        <c:majorUnit val="1"/>
        <c:majorTimeUnit val="days"/>
      </c:dateAx>
      <c:valAx>
        <c:axId val="213527936"/>
        <c:scaling>
          <c:orientation val="minMax"/>
          <c:max val="35"/>
          <c:min val="1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 sz="1400"/>
                  <a:t>°C</a:t>
                </a:r>
              </a:p>
            </c:rich>
          </c:tx>
          <c:overlay val="0"/>
        </c:title>
        <c:numFmt formatCode="0" sourceLinked="1"/>
        <c:majorTickMark val="none"/>
        <c:minorTickMark val="none"/>
        <c:tickLblPos val="nextTo"/>
        <c:spPr>
          <a:ln w="9525"/>
        </c:spPr>
        <c:txPr>
          <a:bodyPr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3526400"/>
        <c:crossesAt val="45839"/>
        <c:crossBetween val="between"/>
      </c:valAx>
    </c:plotArea>
    <c:legend>
      <c:legendPos val="r"/>
      <c:layout>
        <c:manualLayout>
          <c:xMode val="edge"/>
          <c:yMode val="edge"/>
          <c:x val="0.87253035595942807"/>
          <c:y val="0.29951464996023014"/>
          <c:w val="0.12746964404057196"/>
          <c:h val="0.37447228438518004"/>
        </c:manualLayout>
      </c:layout>
      <c:overlay val="0"/>
      <c:txPr>
        <a:bodyPr/>
        <a:lstStyle/>
        <a:p>
          <a:pPr>
            <a:defRPr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sl-SI"/>
        </a:p>
      </c:txPr>
    </c:legend>
    <c:plotVisOnly val="1"/>
    <c:dispBlanksAs val="gap"/>
    <c:showDLblsOverMax val="0"/>
  </c:chart>
  <c:printSettings>
    <c:headerFooter/>
    <c:pageMargins b="0.74803149606299213" l="0.19685039370078741" r="0.19685039370078741" t="0.74803149606299213" header="0.31496062992125984" footer="0.31496062992125984"/>
    <c:pageSetup orientation="landscape"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TČ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- poraba električne energije v kWh po dnevih</a:t>
            </a:r>
          </a:p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AVGUST 2025 </a:t>
            </a:r>
            <a:endParaRPr 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6149382334811657E-2"/>
          <c:y val="0.12880278854032134"/>
          <c:w val="0.84024919885562821"/>
          <c:h val="0.78532965593456894"/>
        </c:manualLayout>
      </c:layout>
      <c:lineChart>
        <c:grouping val="standard"/>
        <c:varyColors val="0"/>
        <c:ser>
          <c:idx val="0"/>
          <c:order val="0"/>
          <c:tx>
            <c:strRef>
              <c:f>'AVGUST 25'!$D$4</c:f>
              <c:strCache>
                <c:ptCount val="1"/>
                <c:pt idx="0">
                  <c:v>kWh
nočna
poraba</c:v>
                </c:pt>
              </c:strCache>
            </c:strRef>
          </c:tx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'AVGUST 25'!$B$6:$B$36</c:f>
              <c:numCache>
                <c:formatCode>d/</c:formatCode>
                <c:ptCount val="31"/>
                <c:pt idx="0">
                  <c:v>45870</c:v>
                </c:pt>
                <c:pt idx="1">
                  <c:v>45871</c:v>
                </c:pt>
                <c:pt idx="2">
                  <c:v>45872</c:v>
                </c:pt>
                <c:pt idx="3">
                  <c:v>45873</c:v>
                </c:pt>
                <c:pt idx="4">
                  <c:v>45874</c:v>
                </c:pt>
                <c:pt idx="5">
                  <c:v>45875</c:v>
                </c:pt>
                <c:pt idx="6">
                  <c:v>45876</c:v>
                </c:pt>
                <c:pt idx="7">
                  <c:v>45877</c:v>
                </c:pt>
                <c:pt idx="8">
                  <c:v>45878</c:v>
                </c:pt>
                <c:pt idx="9">
                  <c:v>45879</c:v>
                </c:pt>
                <c:pt idx="10">
                  <c:v>45880</c:v>
                </c:pt>
                <c:pt idx="11">
                  <c:v>45881</c:v>
                </c:pt>
                <c:pt idx="12">
                  <c:v>45882</c:v>
                </c:pt>
                <c:pt idx="13">
                  <c:v>45883</c:v>
                </c:pt>
                <c:pt idx="14">
                  <c:v>45884</c:v>
                </c:pt>
                <c:pt idx="15">
                  <c:v>45885</c:v>
                </c:pt>
                <c:pt idx="16">
                  <c:v>45886</c:v>
                </c:pt>
                <c:pt idx="17">
                  <c:v>45887</c:v>
                </c:pt>
                <c:pt idx="18">
                  <c:v>45888</c:v>
                </c:pt>
                <c:pt idx="19">
                  <c:v>45889</c:v>
                </c:pt>
                <c:pt idx="20">
                  <c:v>45890</c:v>
                </c:pt>
                <c:pt idx="21">
                  <c:v>45891</c:v>
                </c:pt>
                <c:pt idx="22">
                  <c:v>45892</c:v>
                </c:pt>
                <c:pt idx="23">
                  <c:v>45893</c:v>
                </c:pt>
                <c:pt idx="24">
                  <c:v>45894</c:v>
                </c:pt>
                <c:pt idx="25">
                  <c:v>45895</c:v>
                </c:pt>
                <c:pt idx="26">
                  <c:v>45896</c:v>
                </c:pt>
                <c:pt idx="27">
                  <c:v>45897</c:v>
                </c:pt>
                <c:pt idx="28">
                  <c:v>45898</c:v>
                </c:pt>
                <c:pt idx="29">
                  <c:v>45899</c:v>
                </c:pt>
                <c:pt idx="30">
                  <c:v>45900</c:v>
                </c:pt>
              </c:numCache>
            </c:numRef>
          </c:cat>
          <c:val>
            <c:numRef>
              <c:f>'AVGUST 25'!$D$6:$D$36</c:f>
              <c:numCache>
                <c:formatCode>0</c:formatCode>
                <c:ptCount val="31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2</c:v>
                </c:pt>
                <c:pt idx="5">
                  <c:v>9.9999997473787516E-6</c:v>
                </c:pt>
                <c:pt idx="6">
                  <c:v>1</c:v>
                </c:pt>
                <c:pt idx="7">
                  <c:v>1</c:v>
                </c:pt>
                <c:pt idx="8">
                  <c:v>0.99989999999888823</c:v>
                </c:pt>
                <c:pt idx="9">
                  <c:v>1</c:v>
                </c:pt>
                <c:pt idx="10">
                  <c:v>1.8999999992956873E-3</c:v>
                </c:pt>
                <c:pt idx="11">
                  <c:v>1</c:v>
                </c:pt>
                <c:pt idx="12">
                  <c:v>1</c:v>
                </c:pt>
                <c:pt idx="13">
                  <c:v>0.99899999999979627</c:v>
                </c:pt>
                <c:pt idx="14">
                  <c:v>0.99989999999888823</c:v>
                </c:pt>
                <c:pt idx="15">
                  <c:v>1.0000000002037268E-3</c:v>
                </c:pt>
                <c:pt idx="16">
                  <c:v>1.0000000002037268E-3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2</c:v>
                </c:pt>
                <c:pt idx="21">
                  <c:v>1</c:v>
                </c:pt>
                <c:pt idx="22">
                  <c:v>2</c:v>
                </c:pt>
                <c:pt idx="23">
                  <c:v>2</c:v>
                </c:pt>
                <c:pt idx="24">
                  <c:v>0.99989999999888823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1</c:v>
                </c:pt>
                <c:pt idx="3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B4-4A11-B5D8-3FCCADAE5019}"/>
            </c:ext>
          </c:extLst>
        </c:ser>
        <c:ser>
          <c:idx val="1"/>
          <c:order val="1"/>
          <c:tx>
            <c:strRef>
              <c:f>'AVGUST 25'!$H$4</c:f>
              <c:strCache>
                <c:ptCount val="1"/>
                <c:pt idx="0">
                  <c:v>kWh
dnevna
poraba</c:v>
                </c:pt>
              </c:strCache>
            </c:strRef>
          </c:tx>
          <c:marker>
            <c:symbol val="none"/>
          </c:marker>
          <c:dLbls>
            <c:numFmt formatCode="#,##0" sourceLinked="0"/>
            <c:spPr>
              <a:noFill/>
            </c:spPr>
            <c:txPr>
              <a:bodyPr/>
              <a:lstStyle/>
              <a:p>
                <a:pPr>
                  <a:defRPr>
                    <a:solidFill>
                      <a:srgbClr val="FF0000"/>
                    </a:solidFill>
                  </a:defRPr>
                </a:pPr>
                <a:endParaRPr lang="sl-SI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'AVGUST 25'!$B$6:$B$36</c:f>
              <c:numCache>
                <c:formatCode>d/</c:formatCode>
                <c:ptCount val="31"/>
                <c:pt idx="0">
                  <c:v>45870</c:v>
                </c:pt>
                <c:pt idx="1">
                  <c:v>45871</c:v>
                </c:pt>
                <c:pt idx="2">
                  <c:v>45872</c:v>
                </c:pt>
                <c:pt idx="3">
                  <c:v>45873</c:v>
                </c:pt>
                <c:pt idx="4">
                  <c:v>45874</c:v>
                </c:pt>
                <c:pt idx="5">
                  <c:v>45875</c:v>
                </c:pt>
                <c:pt idx="6">
                  <c:v>45876</c:v>
                </c:pt>
                <c:pt idx="7">
                  <c:v>45877</c:v>
                </c:pt>
                <c:pt idx="8">
                  <c:v>45878</c:v>
                </c:pt>
                <c:pt idx="9">
                  <c:v>45879</c:v>
                </c:pt>
                <c:pt idx="10">
                  <c:v>45880</c:v>
                </c:pt>
                <c:pt idx="11">
                  <c:v>45881</c:v>
                </c:pt>
                <c:pt idx="12">
                  <c:v>45882</c:v>
                </c:pt>
                <c:pt idx="13">
                  <c:v>45883</c:v>
                </c:pt>
                <c:pt idx="14">
                  <c:v>45884</c:v>
                </c:pt>
                <c:pt idx="15">
                  <c:v>45885</c:v>
                </c:pt>
                <c:pt idx="16">
                  <c:v>45886</c:v>
                </c:pt>
                <c:pt idx="17">
                  <c:v>45887</c:v>
                </c:pt>
                <c:pt idx="18">
                  <c:v>45888</c:v>
                </c:pt>
                <c:pt idx="19">
                  <c:v>45889</c:v>
                </c:pt>
                <c:pt idx="20">
                  <c:v>45890</c:v>
                </c:pt>
                <c:pt idx="21">
                  <c:v>45891</c:v>
                </c:pt>
                <c:pt idx="22">
                  <c:v>45892</c:v>
                </c:pt>
                <c:pt idx="23">
                  <c:v>45893</c:v>
                </c:pt>
                <c:pt idx="24">
                  <c:v>45894</c:v>
                </c:pt>
                <c:pt idx="25">
                  <c:v>45895</c:v>
                </c:pt>
                <c:pt idx="26">
                  <c:v>45896</c:v>
                </c:pt>
                <c:pt idx="27">
                  <c:v>45897</c:v>
                </c:pt>
                <c:pt idx="28">
                  <c:v>45898</c:v>
                </c:pt>
                <c:pt idx="29">
                  <c:v>45899</c:v>
                </c:pt>
                <c:pt idx="30">
                  <c:v>45900</c:v>
                </c:pt>
              </c:numCache>
            </c:numRef>
          </c:cat>
          <c:val>
            <c:numRef>
              <c:f>'AVGUST 25'!$H$6:$H$36</c:f>
              <c:numCache>
                <c:formatCode>0</c:formatCode>
                <c:ptCount val="31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1.9999900000002526</c:v>
                </c:pt>
                <c:pt idx="6">
                  <c:v>1</c:v>
                </c:pt>
                <c:pt idx="7">
                  <c:v>1.0000000111176632E-4</c:v>
                </c:pt>
                <c:pt idx="8">
                  <c:v>1</c:v>
                </c:pt>
                <c:pt idx="9">
                  <c:v>1.0000000111176632E-4</c:v>
                </c:pt>
                <c:pt idx="10">
                  <c:v>0.99799999999959255</c:v>
                </c:pt>
                <c:pt idx="11">
                  <c:v>1</c:v>
                </c:pt>
                <c:pt idx="12">
                  <c:v>1.0000000002037268E-3</c:v>
                </c:pt>
                <c:pt idx="13">
                  <c:v>1.0000000111176632E-4</c:v>
                </c:pt>
                <c:pt idx="14">
                  <c:v>1.0000000002037268E-3</c:v>
                </c:pt>
                <c:pt idx="15">
                  <c:v>0.99799999999959255</c:v>
                </c:pt>
                <c:pt idx="16">
                  <c:v>1.9989999999997963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3</c:v>
                </c:pt>
                <c:pt idx="21">
                  <c:v>1</c:v>
                </c:pt>
                <c:pt idx="22">
                  <c:v>1</c:v>
                </c:pt>
                <c:pt idx="23">
                  <c:v>1.0000000111176632E-4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B4-4A11-B5D8-3FCCADAE5019}"/>
            </c:ext>
          </c:extLst>
        </c:ser>
        <c:ser>
          <c:idx val="2"/>
          <c:order val="2"/>
          <c:tx>
            <c:strRef>
              <c:f>'AVGUST 25'!$K$4</c:f>
              <c:strCache>
                <c:ptCount val="1"/>
                <c:pt idx="0">
                  <c:v>kWh
na
dan</c:v>
                </c:pt>
              </c:strCache>
            </c:strRef>
          </c:tx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 i="0" baseline="0">
                    <a:solidFill>
                      <a:schemeClr val="accent3">
                        <a:lumMod val="75000"/>
                      </a:schemeClr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'AVGUST 25'!$B$6:$B$36</c:f>
              <c:numCache>
                <c:formatCode>d/</c:formatCode>
                <c:ptCount val="31"/>
                <c:pt idx="0">
                  <c:v>45870</c:v>
                </c:pt>
                <c:pt idx="1">
                  <c:v>45871</c:v>
                </c:pt>
                <c:pt idx="2">
                  <c:v>45872</c:v>
                </c:pt>
                <c:pt idx="3">
                  <c:v>45873</c:v>
                </c:pt>
                <c:pt idx="4">
                  <c:v>45874</c:v>
                </c:pt>
                <c:pt idx="5">
                  <c:v>45875</c:v>
                </c:pt>
                <c:pt idx="6">
                  <c:v>45876</c:v>
                </c:pt>
                <c:pt idx="7">
                  <c:v>45877</c:v>
                </c:pt>
                <c:pt idx="8">
                  <c:v>45878</c:v>
                </c:pt>
                <c:pt idx="9">
                  <c:v>45879</c:v>
                </c:pt>
                <c:pt idx="10">
                  <c:v>45880</c:v>
                </c:pt>
                <c:pt idx="11">
                  <c:v>45881</c:v>
                </c:pt>
                <c:pt idx="12">
                  <c:v>45882</c:v>
                </c:pt>
                <c:pt idx="13">
                  <c:v>45883</c:v>
                </c:pt>
                <c:pt idx="14">
                  <c:v>45884</c:v>
                </c:pt>
                <c:pt idx="15">
                  <c:v>45885</c:v>
                </c:pt>
                <c:pt idx="16">
                  <c:v>45886</c:v>
                </c:pt>
                <c:pt idx="17">
                  <c:v>45887</c:v>
                </c:pt>
                <c:pt idx="18">
                  <c:v>45888</c:v>
                </c:pt>
                <c:pt idx="19">
                  <c:v>45889</c:v>
                </c:pt>
                <c:pt idx="20">
                  <c:v>45890</c:v>
                </c:pt>
                <c:pt idx="21">
                  <c:v>45891</c:v>
                </c:pt>
                <c:pt idx="22">
                  <c:v>45892</c:v>
                </c:pt>
                <c:pt idx="23">
                  <c:v>45893</c:v>
                </c:pt>
                <c:pt idx="24">
                  <c:v>45894</c:v>
                </c:pt>
                <c:pt idx="25">
                  <c:v>45895</c:v>
                </c:pt>
                <c:pt idx="26">
                  <c:v>45896</c:v>
                </c:pt>
                <c:pt idx="27">
                  <c:v>45897</c:v>
                </c:pt>
                <c:pt idx="28">
                  <c:v>45898</c:v>
                </c:pt>
                <c:pt idx="29">
                  <c:v>45899</c:v>
                </c:pt>
                <c:pt idx="30">
                  <c:v>45900</c:v>
                </c:pt>
              </c:numCache>
            </c:numRef>
          </c:cat>
          <c:val>
            <c:numRef>
              <c:f>'AVGUST 25'!$K$6:$K$36</c:f>
              <c:numCache>
                <c:formatCode>0</c:formatCode>
                <c:ptCount val="31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5</c:v>
                </c:pt>
                <c:pt idx="4">
                  <c:v>3</c:v>
                </c:pt>
                <c:pt idx="5">
                  <c:v>2</c:v>
                </c:pt>
                <c:pt idx="6">
                  <c:v>2</c:v>
                </c:pt>
                <c:pt idx="7">
                  <c:v>1.0001000000011118</c:v>
                </c:pt>
                <c:pt idx="8">
                  <c:v>1.9998999999988882</c:v>
                </c:pt>
                <c:pt idx="9">
                  <c:v>1.0001000000011118</c:v>
                </c:pt>
                <c:pt idx="10">
                  <c:v>0.99989999999888823</c:v>
                </c:pt>
                <c:pt idx="11">
                  <c:v>2</c:v>
                </c:pt>
                <c:pt idx="12">
                  <c:v>1.0010000000002037</c:v>
                </c:pt>
                <c:pt idx="13">
                  <c:v>0.99910000000090804</c:v>
                </c:pt>
                <c:pt idx="14">
                  <c:v>1.000899999999092</c:v>
                </c:pt>
                <c:pt idx="15">
                  <c:v>0.99899999999979627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5</c:v>
                </c:pt>
                <c:pt idx="21">
                  <c:v>2</c:v>
                </c:pt>
                <c:pt idx="22">
                  <c:v>3</c:v>
                </c:pt>
                <c:pt idx="23">
                  <c:v>2.0001000000011118</c:v>
                </c:pt>
                <c:pt idx="24">
                  <c:v>1.9998999999988882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2</c:v>
                </c:pt>
                <c:pt idx="3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B4-4A11-B5D8-3FCCADAE501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2738048"/>
        <c:axId val="212739584"/>
      </c:lineChart>
      <c:dateAx>
        <c:axId val="212738048"/>
        <c:scaling>
          <c:orientation val="minMax"/>
          <c:max val="45900"/>
          <c:min val="45870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d/" sourceLinked="1"/>
        <c:majorTickMark val="out"/>
        <c:minorTickMark val="none"/>
        <c:tickLblPos val="low"/>
        <c:txPr>
          <a:bodyPr rot="-5400000" vert="horz"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2739584"/>
        <c:crossesAt val="0"/>
        <c:auto val="1"/>
        <c:lblOffset val="100"/>
        <c:baseTimeUnit val="days"/>
        <c:majorUnit val="1"/>
        <c:majorTimeUnit val="days"/>
      </c:dateAx>
      <c:valAx>
        <c:axId val="212739584"/>
        <c:scaling>
          <c:orientation val="minMax"/>
          <c:max val="2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sl-SI" sz="1400"/>
                  <a:t>kWh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2738048"/>
        <c:crossesAt val="45870"/>
        <c:crossBetween val="between"/>
        <c:majorUnit val="2"/>
      </c:valAx>
    </c:plotArea>
    <c:legend>
      <c:legendPos val="r"/>
      <c:layout>
        <c:manualLayout>
          <c:xMode val="edge"/>
          <c:yMode val="edge"/>
          <c:x val="0.87027694302292469"/>
          <c:y val="0.33390992792567598"/>
          <c:w val="0.1227018539490607"/>
          <c:h val="0.29263481810690178"/>
        </c:manualLayout>
      </c:layout>
      <c:overlay val="0"/>
      <c:txPr>
        <a:bodyPr/>
        <a:lstStyle/>
        <a:p>
          <a:pPr>
            <a:defRPr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sl-SI"/>
        </a:p>
      </c:txPr>
    </c:legend>
    <c:plotVisOnly val="1"/>
    <c:dispBlanksAs val="gap"/>
    <c:showDLblsOverMax val="0"/>
  </c:chart>
  <c:printSettings>
    <c:headerFooter/>
    <c:pageMargins b="0.74803149606299213" l="0.19685039370078741" r="0.19685039370078741" t="0.74803149606299213" header="0.31496062992125984" footer="0.31496062992125984"/>
    <c:pageSetup orientation="landscape"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Zunanja temperatura zraka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ob 8°° in 20°° ter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 najvišja dnevna</a:t>
            </a:r>
            <a:endParaRPr lang="sl-SI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AVGUST 2025</a:t>
            </a:r>
          </a:p>
        </c:rich>
      </c:tx>
      <c:layout>
        <c:manualLayout>
          <c:xMode val="edge"/>
          <c:yMode val="edge"/>
          <c:x val="0.16388056413353541"/>
          <c:y val="2.584893107200536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7488552162078173E-2"/>
          <c:y val="0.13042826312266734"/>
          <c:w val="0.82287545725828493"/>
          <c:h val="0.75135321133502153"/>
        </c:manualLayout>
      </c:layout>
      <c:lineChart>
        <c:grouping val="standard"/>
        <c:varyColors val="0"/>
        <c:ser>
          <c:idx val="0"/>
          <c:order val="0"/>
          <c:tx>
            <c:strRef>
              <c:f>'AVGUST 25'!$F$4</c:f>
              <c:strCache>
                <c:ptCount val="1"/>
                <c:pt idx="0">
                  <c:v>zunanja
temp. 8°°
°C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endParaRPr lang="sl-SI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'AVGUST 25'!$B$6:$B$36</c:f>
              <c:numCache>
                <c:formatCode>d/</c:formatCode>
                <c:ptCount val="31"/>
                <c:pt idx="0">
                  <c:v>45870</c:v>
                </c:pt>
                <c:pt idx="1">
                  <c:v>45871</c:v>
                </c:pt>
                <c:pt idx="2">
                  <c:v>45872</c:v>
                </c:pt>
                <c:pt idx="3">
                  <c:v>45873</c:v>
                </c:pt>
                <c:pt idx="4">
                  <c:v>45874</c:v>
                </c:pt>
                <c:pt idx="5">
                  <c:v>45875</c:v>
                </c:pt>
                <c:pt idx="6">
                  <c:v>45876</c:v>
                </c:pt>
                <c:pt idx="7">
                  <c:v>45877</c:v>
                </c:pt>
                <c:pt idx="8">
                  <c:v>45878</c:v>
                </c:pt>
                <c:pt idx="9">
                  <c:v>45879</c:v>
                </c:pt>
                <c:pt idx="10">
                  <c:v>45880</c:v>
                </c:pt>
                <c:pt idx="11">
                  <c:v>45881</c:v>
                </c:pt>
                <c:pt idx="12">
                  <c:v>45882</c:v>
                </c:pt>
                <c:pt idx="13">
                  <c:v>45883</c:v>
                </c:pt>
                <c:pt idx="14">
                  <c:v>45884</c:v>
                </c:pt>
                <c:pt idx="15">
                  <c:v>45885</c:v>
                </c:pt>
                <c:pt idx="16">
                  <c:v>45886</c:v>
                </c:pt>
                <c:pt idx="17">
                  <c:v>45887</c:v>
                </c:pt>
                <c:pt idx="18">
                  <c:v>45888</c:v>
                </c:pt>
                <c:pt idx="19">
                  <c:v>45889</c:v>
                </c:pt>
                <c:pt idx="20">
                  <c:v>45890</c:v>
                </c:pt>
                <c:pt idx="21">
                  <c:v>45891</c:v>
                </c:pt>
                <c:pt idx="22">
                  <c:v>45892</c:v>
                </c:pt>
                <c:pt idx="23">
                  <c:v>45893</c:v>
                </c:pt>
                <c:pt idx="24">
                  <c:v>45894</c:v>
                </c:pt>
                <c:pt idx="25">
                  <c:v>45895</c:v>
                </c:pt>
                <c:pt idx="26">
                  <c:v>45896</c:v>
                </c:pt>
                <c:pt idx="27">
                  <c:v>45897</c:v>
                </c:pt>
                <c:pt idx="28">
                  <c:v>45898</c:v>
                </c:pt>
                <c:pt idx="29">
                  <c:v>45899</c:v>
                </c:pt>
                <c:pt idx="30">
                  <c:v>45900</c:v>
                </c:pt>
              </c:numCache>
            </c:numRef>
          </c:cat>
          <c:val>
            <c:numRef>
              <c:f>'AVGUST 25'!$F$6:$F$36</c:f>
              <c:numCache>
                <c:formatCode>0</c:formatCode>
                <c:ptCount val="31"/>
                <c:pt idx="0">
                  <c:v>14</c:v>
                </c:pt>
                <c:pt idx="1">
                  <c:v>14</c:v>
                </c:pt>
                <c:pt idx="2">
                  <c:v>14</c:v>
                </c:pt>
                <c:pt idx="3">
                  <c:v>13</c:v>
                </c:pt>
                <c:pt idx="4">
                  <c:v>14</c:v>
                </c:pt>
                <c:pt idx="5">
                  <c:v>17</c:v>
                </c:pt>
                <c:pt idx="6">
                  <c:v>14</c:v>
                </c:pt>
                <c:pt idx="7">
                  <c:v>16</c:v>
                </c:pt>
                <c:pt idx="8">
                  <c:v>19</c:v>
                </c:pt>
                <c:pt idx="9">
                  <c:v>19</c:v>
                </c:pt>
                <c:pt idx="10">
                  <c:v>18</c:v>
                </c:pt>
                <c:pt idx="11">
                  <c:v>19</c:v>
                </c:pt>
                <c:pt idx="12">
                  <c:v>19</c:v>
                </c:pt>
                <c:pt idx="13">
                  <c:v>19</c:v>
                </c:pt>
                <c:pt idx="14">
                  <c:v>18</c:v>
                </c:pt>
                <c:pt idx="15">
                  <c:v>19</c:v>
                </c:pt>
                <c:pt idx="16">
                  <c:v>17</c:v>
                </c:pt>
                <c:pt idx="17">
                  <c:v>15</c:v>
                </c:pt>
                <c:pt idx="18">
                  <c:v>15</c:v>
                </c:pt>
                <c:pt idx="19">
                  <c:v>16</c:v>
                </c:pt>
                <c:pt idx="20">
                  <c:v>17</c:v>
                </c:pt>
                <c:pt idx="21">
                  <c:v>15</c:v>
                </c:pt>
                <c:pt idx="22">
                  <c:v>14</c:v>
                </c:pt>
                <c:pt idx="23">
                  <c:v>13</c:v>
                </c:pt>
                <c:pt idx="24">
                  <c:v>12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16</c:v>
                </c:pt>
                <c:pt idx="29">
                  <c:v>13</c:v>
                </c:pt>
                <c:pt idx="30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02-4FEC-A8DA-F39C05534D38}"/>
            </c:ext>
          </c:extLst>
        </c:ser>
        <c:ser>
          <c:idx val="1"/>
          <c:order val="1"/>
          <c:tx>
            <c:strRef>
              <c:f>'AVGUST 25'!$J$4</c:f>
              <c:strCache>
                <c:ptCount val="1"/>
                <c:pt idx="0">
                  <c:v>zunanja
temp. 20°°
°C</c:v>
                </c:pt>
              </c:strCache>
            </c:strRef>
          </c:tx>
          <c:marker>
            <c:symbol val="none"/>
          </c:marker>
          <c:dLbls>
            <c:dLbl>
              <c:idx val="7"/>
              <c:numFmt formatCode="0" sourceLinked="0"/>
              <c:spPr/>
              <c:txPr>
                <a:bodyPr/>
                <a:lstStyle/>
                <a:p>
                  <a:pPr>
                    <a:defRPr>
                      <a:solidFill>
                        <a:srgbClr val="FF0000"/>
                      </a:solidFill>
                    </a:defRPr>
                  </a:pPr>
                  <a:endParaRPr lang="sl-SI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C002-4FEC-A8DA-F39C05534D3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rgbClr val="FF0000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'AVGUST 25'!$B$6:$B$36</c:f>
              <c:numCache>
                <c:formatCode>d/</c:formatCode>
                <c:ptCount val="31"/>
                <c:pt idx="0">
                  <c:v>45870</c:v>
                </c:pt>
                <c:pt idx="1">
                  <c:v>45871</c:v>
                </c:pt>
                <c:pt idx="2">
                  <c:v>45872</c:v>
                </c:pt>
                <c:pt idx="3">
                  <c:v>45873</c:v>
                </c:pt>
                <c:pt idx="4">
                  <c:v>45874</c:v>
                </c:pt>
                <c:pt idx="5">
                  <c:v>45875</c:v>
                </c:pt>
                <c:pt idx="6">
                  <c:v>45876</c:v>
                </c:pt>
                <c:pt idx="7">
                  <c:v>45877</c:v>
                </c:pt>
                <c:pt idx="8">
                  <c:v>45878</c:v>
                </c:pt>
                <c:pt idx="9">
                  <c:v>45879</c:v>
                </c:pt>
                <c:pt idx="10">
                  <c:v>45880</c:v>
                </c:pt>
                <c:pt idx="11">
                  <c:v>45881</c:v>
                </c:pt>
                <c:pt idx="12">
                  <c:v>45882</c:v>
                </c:pt>
                <c:pt idx="13">
                  <c:v>45883</c:v>
                </c:pt>
                <c:pt idx="14">
                  <c:v>45884</c:v>
                </c:pt>
                <c:pt idx="15">
                  <c:v>45885</c:v>
                </c:pt>
                <c:pt idx="16">
                  <c:v>45886</c:v>
                </c:pt>
                <c:pt idx="17">
                  <c:v>45887</c:v>
                </c:pt>
                <c:pt idx="18">
                  <c:v>45888</c:v>
                </c:pt>
                <c:pt idx="19">
                  <c:v>45889</c:v>
                </c:pt>
                <c:pt idx="20">
                  <c:v>45890</c:v>
                </c:pt>
                <c:pt idx="21">
                  <c:v>45891</c:v>
                </c:pt>
                <c:pt idx="22">
                  <c:v>45892</c:v>
                </c:pt>
                <c:pt idx="23">
                  <c:v>45893</c:v>
                </c:pt>
                <c:pt idx="24">
                  <c:v>45894</c:v>
                </c:pt>
                <c:pt idx="25">
                  <c:v>45895</c:v>
                </c:pt>
                <c:pt idx="26">
                  <c:v>45896</c:v>
                </c:pt>
                <c:pt idx="27">
                  <c:v>45897</c:v>
                </c:pt>
                <c:pt idx="28">
                  <c:v>45898</c:v>
                </c:pt>
                <c:pt idx="29">
                  <c:v>45899</c:v>
                </c:pt>
                <c:pt idx="30">
                  <c:v>45900</c:v>
                </c:pt>
              </c:numCache>
            </c:numRef>
          </c:cat>
          <c:val>
            <c:numRef>
              <c:f>'AVGUST 25'!$J$6:$J$36</c:f>
              <c:numCache>
                <c:formatCode>0</c:formatCode>
                <c:ptCount val="31"/>
                <c:pt idx="0">
                  <c:v>21</c:v>
                </c:pt>
                <c:pt idx="1">
                  <c:v>16</c:v>
                </c:pt>
                <c:pt idx="2">
                  <c:v>18</c:v>
                </c:pt>
                <c:pt idx="3">
                  <c:v>21</c:v>
                </c:pt>
                <c:pt idx="4">
                  <c:v>15</c:v>
                </c:pt>
                <c:pt idx="5">
                  <c:v>19</c:v>
                </c:pt>
                <c:pt idx="6">
                  <c:v>21</c:v>
                </c:pt>
                <c:pt idx="7">
                  <c:v>27</c:v>
                </c:pt>
                <c:pt idx="8">
                  <c:v>27</c:v>
                </c:pt>
                <c:pt idx="9">
                  <c:v>29</c:v>
                </c:pt>
                <c:pt idx="10">
                  <c:v>25</c:v>
                </c:pt>
                <c:pt idx="11">
                  <c:v>27</c:v>
                </c:pt>
                <c:pt idx="12">
                  <c:v>27</c:v>
                </c:pt>
                <c:pt idx="13">
                  <c:v>28</c:v>
                </c:pt>
                <c:pt idx="14">
                  <c:v>27</c:v>
                </c:pt>
                <c:pt idx="15">
                  <c:v>17</c:v>
                </c:pt>
                <c:pt idx="16">
                  <c:v>16</c:v>
                </c:pt>
                <c:pt idx="17">
                  <c:v>22</c:v>
                </c:pt>
                <c:pt idx="18">
                  <c:v>21</c:v>
                </c:pt>
                <c:pt idx="19">
                  <c:v>21</c:v>
                </c:pt>
                <c:pt idx="20">
                  <c:v>18</c:v>
                </c:pt>
                <c:pt idx="21">
                  <c:v>19</c:v>
                </c:pt>
                <c:pt idx="22">
                  <c:v>18</c:v>
                </c:pt>
                <c:pt idx="23">
                  <c:v>17</c:v>
                </c:pt>
                <c:pt idx="24">
                  <c:v>16</c:v>
                </c:pt>
                <c:pt idx="25">
                  <c:v>18</c:v>
                </c:pt>
                <c:pt idx="26">
                  <c:v>19</c:v>
                </c:pt>
                <c:pt idx="27">
                  <c:v>23</c:v>
                </c:pt>
                <c:pt idx="28">
                  <c:v>16</c:v>
                </c:pt>
                <c:pt idx="29">
                  <c:v>15</c:v>
                </c:pt>
                <c:pt idx="30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02-4FEC-A8DA-F39C05534D38}"/>
            </c:ext>
          </c:extLst>
        </c:ser>
        <c:ser>
          <c:idx val="2"/>
          <c:order val="2"/>
          <c:tx>
            <c:strRef>
              <c:f>'AVGUST 25'!$M$4</c:f>
              <c:strCache>
                <c:ptCount val="1"/>
                <c:pt idx="0">
                  <c:v>najvišja 
dne. temp.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 i="0" baseline="0">
                    <a:solidFill>
                      <a:schemeClr val="accent3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'AVGUST 25'!$M$6:$M$36</c:f>
              <c:numCache>
                <c:formatCode>General</c:formatCode>
                <c:ptCount val="31"/>
                <c:pt idx="0">
                  <c:v>23</c:v>
                </c:pt>
                <c:pt idx="1">
                  <c:v>20</c:v>
                </c:pt>
                <c:pt idx="2">
                  <c:v>21</c:v>
                </c:pt>
                <c:pt idx="3">
                  <c:v>24</c:v>
                </c:pt>
                <c:pt idx="4">
                  <c:v>23</c:v>
                </c:pt>
                <c:pt idx="5">
                  <c:v>20</c:v>
                </c:pt>
                <c:pt idx="6">
                  <c:v>24</c:v>
                </c:pt>
                <c:pt idx="7">
                  <c:v>29</c:v>
                </c:pt>
                <c:pt idx="8">
                  <c:v>31</c:v>
                </c:pt>
                <c:pt idx="9">
                  <c:v>32</c:v>
                </c:pt>
                <c:pt idx="10">
                  <c:v>29</c:v>
                </c:pt>
                <c:pt idx="11">
                  <c:v>30</c:v>
                </c:pt>
                <c:pt idx="12">
                  <c:v>31</c:v>
                </c:pt>
                <c:pt idx="13">
                  <c:v>31</c:v>
                </c:pt>
                <c:pt idx="14">
                  <c:v>31</c:v>
                </c:pt>
                <c:pt idx="15">
                  <c:v>30</c:v>
                </c:pt>
                <c:pt idx="16">
                  <c:v>28</c:v>
                </c:pt>
                <c:pt idx="17">
                  <c:v>25</c:v>
                </c:pt>
                <c:pt idx="18">
                  <c:v>24</c:v>
                </c:pt>
                <c:pt idx="19">
                  <c:v>23</c:v>
                </c:pt>
                <c:pt idx="20">
                  <c:v>21</c:v>
                </c:pt>
                <c:pt idx="21">
                  <c:v>23</c:v>
                </c:pt>
                <c:pt idx="22">
                  <c:v>22</c:v>
                </c:pt>
                <c:pt idx="23">
                  <c:v>21</c:v>
                </c:pt>
                <c:pt idx="24">
                  <c:v>22</c:v>
                </c:pt>
                <c:pt idx="25">
                  <c:v>19</c:v>
                </c:pt>
                <c:pt idx="26">
                  <c:v>18</c:v>
                </c:pt>
                <c:pt idx="27">
                  <c:v>19</c:v>
                </c:pt>
                <c:pt idx="28">
                  <c:v>17</c:v>
                </c:pt>
                <c:pt idx="29">
                  <c:v>22</c:v>
                </c:pt>
                <c:pt idx="30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002-4FEC-A8DA-F39C05534D3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2784256"/>
        <c:axId val="212785792"/>
      </c:lineChart>
      <c:dateAx>
        <c:axId val="212784256"/>
        <c:scaling>
          <c:orientation val="minMax"/>
          <c:max val="45900"/>
          <c:min val="45870"/>
        </c:scaling>
        <c:delete val="0"/>
        <c:axPos val="b"/>
        <c:majorGridlines/>
        <c:minorGridlines/>
        <c:numFmt formatCode="d/" sourceLinked="1"/>
        <c:majorTickMark val="out"/>
        <c:minorTickMark val="none"/>
        <c:tickLblPos val="low"/>
        <c:txPr>
          <a:bodyPr rot="-5400000" vert="horz"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2785792"/>
        <c:crosses val="autoZero"/>
        <c:auto val="1"/>
        <c:lblOffset val="100"/>
        <c:baseTimeUnit val="days"/>
        <c:majorUnit val="1"/>
        <c:majorTimeUnit val="days"/>
      </c:dateAx>
      <c:valAx>
        <c:axId val="212785792"/>
        <c:scaling>
          <c:orientation val="minMax"/>
          <c:max val="35"/>
          <c:min val="1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 sz="1400"/>
                  <a:t>°C</a:t>
                </a:r>
              </a:p>
            </c:rich>
          </c:tx>
          <c:overlay val="0"/>
        </c:title>
        <c:numFmt formatCode="0" sourceLinked="1"/>
        <c:majorTickMark val="none"/>
        <c:minorTickMark val="none"/>
        <c:tickLblPos val="nextTo"/>
        <c:spPr>
          <a:ln w="9525"/>
        </c:spPr>
        <c:txPr>
          <a:bodyPr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2784256"/>
        <c:crossesAt val="45870"/>
        <c:crossBetween val="between"/>
      </c:valAx>
    </c:plotArea>
    <c:legend>
      <c:legendPos val="r"/>
      <c:layout>
        <c:manualLayout>
          <c:xMode val="edge"/>
          <c:yMode val="edge"/>
          <c:x val="0.87253035595942807"/>
          <c:y val="0.29951464996023014"/>
          <c:w val="0.12746964404057196"/>
          <c:h val="0.37447228438518004"/>
        </c:manualLayout>
      </c:layout>
      <c:overlay val="0"/>
      <c:txPr>
        <a:bodyPr/>
        <a:lstStyle/>
        <a:p>
          <a:pPr>
            <a:defRPr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sl-SI"/>
        </a:p>
      </c:txPr>
    </c:legend>
    <c:plotVisOnly val="1"/>
    <c:dispBlanksAs val="gap"/>
    <c:showDLblsOverMax val="0"/>
  </c:chart>
  <c:printSettings>
    <c:headerFooter/>
    <c:pageMargins b="0.74803149606299213" l="0.19685039370078741" r="0.19685039370078741" t="0.74803149606299213" header="0.31496062992125984" footer="0.31496062992125984"/>
    <c:pageSetup orientation="landscape"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TČ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- poraba električne energije v kWh po dnevih</a:t>
            </a:r>
          </a:p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SEPTEMBER 2025 </a:t>
            </a:r>
            <a:endParaRPr 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6149382334811657E-2"/>
          <c:y val="0.12880278854032134"/>
          <c:w val="0.84024919885562821"/>
          <c:h val="0.78532965593456894"/>
        </c:manualLayout>
      </c:layout>
      <c:lineChart>
        <c:grouping val="standard"/>
        <c:varyColors val="0"/>
        <c:ser>
          <c:idx val="0"/>
          <c:order val="0"/>
          <c:tx>
            <c:strRef>
              <c:f>'SEPTEMBER 25'!$D$4</c:f>
              <c:strCache>
                <c:ptCount val="1"/>
                <c:pt idx="0">
                  <c:v>kWh
nočna
poraba</c:v>
                </c:pt>
              </c:strCache>
            </c:strRef>
          </c:tx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'SEPTEMBER 25'!$B$6:$B$36</c:f>
              <c:numCache>
                <c:formatCode>d/</c:formatCode>
                <c:ptCount val="31"/>
                <c:pt idx="0">
                  <c:v>45901</c:v>
                </c:pt>
                <c:pt idx="1">
                  <c:v>45902</c:v>
                </c:pt>
                <c:pt idx="2">
                  <c:v>45903</c:v>
                </c:pt>
                <c:pt idx="3">
                  <c:v>45904</c:v>
                </c:pt>
                <c:pt idx="4">
                  <c:v>45905</c:v>
                </c:pt>
                <c:pt idx="5">
                  <c:v>45906</c:v>
                </c:pt>
                <c:pt idx="6">
                  <c:v>45907</c:v>
                </c:pt>
                <c:pt idx="7">
                  <c:v>45908</c:v>
                </c:pt>
                <c:pt idx="8">
                  <c:v>45909</c:v>
                </c:pt>
                <c:pt idx="9">
                  <c:v>45910</c:v>
                </c:pt>
                <c:pt idx="10">
                  <c:v>45911</c:v>
                </c:pt>
                <c:pt idx="11">
                  <c:v>45912</c:v>
                </c:pt>
                <c:pt idx="12">
                  <c:v>45913</c:v>
                </c:pt>
                <c:pt idx="13">
                  <c:v>45914</c:v>
                </c:pt>
                <c:pt idx="14">
                  <c:v>45915</c:v>
                </c:pt>
                <c:pt idx="15">
                  <c:v>45916</c:v>
                </c:pt>
                <c:pt idx="16">
                  <c:v>45917</c:v>
                </c:pt>
                <c:pt idx="17">
                  <c:v>45918</c:v>
                </c:pt>
                <c:pt idx="18">
                  <c:v>45919</c:v>
                </c:pt>
                <c:pt idx="19">
                  <c:v>45920</c:v>
                </c:pt>
                <c:pt idx="20">
                  <c:v>45921</c:v>
                </c:pt>
                <c:pt idx="21">
                  <c:v>45922</c:v>
                </c:pt>
                <c:pt idx="22">
                  <c:v>45923</c:v>
                </c:pt>
                <c:pt idx="23">
                  <c:v>45924</c:v>
                </c:pt>
                <c:pt idx="24">
                  <c:v>45925</c:v>
                </c:pt>
                <c:pt idx="25">
                  <c:v>45926</c:v>
                </c:pt>
                <c:pt idx="26">
                  <c:v>45927</c:v>
                </c:pt>
                <c:pt idx="27">
                  <c:v>45928</c:v>
                </c:pt>
                <c:pt idx="28">
                  <c:v>45929</c:v>
                </c:pt>
                <c:pt idx="29">
                  <c:v>45930</c:v>
                </c:pt>
              </c:numCache>
            </c:numRef>
          </c:cat>
          <c:val>
            <c:numRef>
              <c:f>'SEPTEMBER 25'!$D$6:$D$36</c:f>
              <c:numCache>
                <c:formatCode>0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4</c:v>
                </c:pt>
                <c:pt idx="8">
                  <c:v>2</c:v>
                </c:pt>
                <c:pt idx="9">
                  <c:v>2</c:v>
                </c:pt>
                <c:pt idx="10">
                  <c:v>4</c:v>
                </c:pt>
                <c:pt idx="11">
                  <c:v>1</c:v>
                </c:pt>
                <c:pt idx="12">
                  <c:v>2</c:v>
                </c:pt>
                <c:pt idx="13">
                  <c:v>1</c:v>
                </c:pt>
                <c:pt idx="14">
                  <c:v>1</c:v>
                </c:pt>
                <c:pt idx="15">
                  <c:v>2</c:v>
                </c:pt>
                <c:pt idx="16">
                  <c:v>4</c:v>
                </c:pt>
                <c:pt idx="17">
                  <c:v>3</c:v>
                </c:pt>
                <c:pt idx="18">
                  <c:v>2</c:v>
                </c:pt>
                <c:pt idx="19">
                  <c:v>1</c:v>
                </c:pt>
                <c:pt idx="20">
                  <c:v>1</c:v>
                </c:pt>
                <c:pt idx="21">
                  <c:v>0.99999000000025262</c:v>
                </c:pt>
                <c:pt idx="22">
                  <c:v>2</c:v>
                </c:pt>
                <c:pt idx="23">
                  <c:v>3</c:v>
                </c:pt>
                <c:pt idx="24">
                  <c:v>3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5</c:v>
                </c:pt>
                <c:pt idx="29">
                  <c:v>4</c:v>
                </c:pt>
                <c:pt idx="30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37-458A-9CF7-27023AAF2446}"/>
            </c:ext>
          </c:extLst>
        </c:ser>
        <c:ser>
          <c:idx val="1"/>
          <c:order val="1"/>
          <c:tx>
            <c:strRef>
              <c:f>'SEPTEMBER 25'!$H$4</c:f>
              <c:strCache>
                <c:ptCount val="1"/>
                <c:pt idx="0">
                  <c:v>kWh
dnevna
poraba</c:v>
                </c:pt>
              </c:strCache>
            </c:strRef>
          </c:tx>
          <c:marker>
            <c:symbol val="none"/>
          </c:marker>
          <c:dLbls>
            <c:numFmt formatCode="#,##0" sourceLinked="0"/>
            <c:spPr>
              <a:noFill/>
            </c:spPr>
            <c:txPr>
              <a:bodyPr/>
              <a:lstStyle/>
              <a:p>
                <a:pPr>
                  <a:defRPr>
                    <a:solidFill>
                      <a:srgbClr val="FF0000"/>
                    </a:solidFill>
                  </a:defRPr>
                </a:pPr>
                <a:endParaRPr lang="sl-SI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'SEPTEMBER 25'!$B$6:$B$36</c:f>
              <c:numCache>
                <c:formatCode>d/</c:formatCode>
                <c:ptCount val="31"/>
                <c:pt idx="0">
                  <c:v>45901</c:v>
                </c:pt>
                <c:pt idx="1">
                  <c:v>45902</c:v>
                </c:pt>
                <c:pt idx="2">
                  <c:v>45903</c:v>
                </c:pt>
                <c:pt idx="3">
                  <c:v>45904</c:v>
                </c:pt>
                <c:pt idx="4">
                  <c:v>45905</c:v>
                </c:pt>
                <c:pt idx="5">
                  <c:v>45906</c:v>
                </c:pt>
                <c:pt idx="6">
                  <c:v>45907</c:v>
                </c:pt>
                <c:pt idx="7">
                  <c:v>45908</c:v>
                </c:pt>
                <c:pt idx="8">
                  <c:v>45909</c:v>
                </c:pt>
                <c:pt idx="9">
                  <c:v>45910</c:v>
                </c:pt>
                <c:pt idx="10">
                  <c:v>45911</c:v>
                </c:pt>
                <c:pt idx="11">
                  <c:v>45912</c:v>
                </c:pt>
                <c:pt idx="12">
                  <c:v>45913</c:v>
                </c:pt>
                <c:pt idx="13">
                  <c:v>45914</c:v>
                </c:pt>
                <c:pt idx="14">
                  <c:v>45915</c:v>
                </c:pt>
                <c:pt idx="15">
                  <c:v>45916</c:v>
                </c:pt>
                <c:pt idx="16">
                  <c:v>45917</c:v>
                </c:pt>
                <c:pt idx="17">
                  <c:v>45918</c:v>
                </c:pt>
                <c:pt idx="18">
                  <c:v>45919</c:v>
                </c:pt>
                <c:pt idx="19">
                  <c:v>45920</c:v>
                </c:pt>
                <c:pt idx="20">
                  <c:v>45921</c:v>
                </c:pt>
                <c:pt idx="21">
                  <c:v>45922</c:v>
                </c:pt>
                <c:pt idx="22">
                  <c:v>45923</c:v>
                </c:pt>
                <c:pt idx="23">
                  <c:v>45924</c:v>
                </c:pt>
                <c:pt idx="24">
                  <c:v>45925</c:v>
                </c:pt>
                <c:pt idx="25">
                  <c:v>45926</c:v>
                </c:pt>
                <c:pt idx="26">
                  <c:v>45927</c:v>
                </c:pt>
                <c:pt idx="27">
                  <c:v>45928</c:v>
                </c:pt>
                <c:pt idx="28">
                  <c:v>45929</c:v>
                </c:pt>
                <c:pt idx="29">
                  <c:v>45930</c:v>
                </c:pt>
              </c:numCache>
            </c:numRef>
          </c:cat>
          <c:val>
            <c:numRef>
              <c:f>'SEPTEMBER 25'!$H$6:$H$36</c:f>
              <c:numCache>
                <c:formatCode>0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3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9.9999997473787516E-6</c:v>
                </c:pt>
                <c:pt idx="21">
                  <c:v>1</c:v>
                </c:pt>
                <c:pt idx="22">
                  <c:v>4</c:v>
                </c:pt>
                <c:pt idx="23">
                  <c:v>5</c:v>
                </c:pt>
                <c:pt idx="24">
                  <c:v>3</c:v>
                </c:pt>
                <c:pt idx="25">
                  <c:v>4</c:v>
                </c:pt>
                <c:pt idx="26">
                  <c:v>5</c:v>
                </c:pt>
                <c:pt idx="27">
                  <c:v>4</c:v>
                </c:pt>
                <c:pt idx="28">
                  <c:v>4</c:v>
                </c:pt>
                <c:pt idx="29">
                  <c:v>5</c:v>
                </c:pt>
                <c:pt idx="30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37-458A-9CF7-27023AAF2446}"/>
            </c:ext>
          </c:extLst>
        </c:ser>
        <c:ser>
          <c:idx val="2"/>
          <c:order val="2"/>
          <c:tx>
            <c:strRef>
              <c:f>'SEPTEMBER 25'!$K$4</c:f>
              <c:strCache>
                <c:ptCount val="1"/>
                <c:pt idx="0">
                  <c:v>kWh
na
dan</c:v>
                </c:pt>
              </c:strCache>
            </c:strRef>
          </c:tx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 i="0" baseline="0">
                    <a:solidFill>
                      <a:schemeClr val="accent3">
                        <a:lumMod val="75000"/>
                      </a:schemeClr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'SEPTEMBER 25'!$B$6:$B$36</c:f>
              <c:numCache>
                <c:formatCode>d/</c:formatCode>
                <c:ptCount val="31"/>
                <c:pt idx="0">
                  <c:v>45901</c:v>
                </c:pt>
                <c:pt idx="1">
                  <c:v>45902</c:v>
                </c:pt>
                <c:pt idx="2">
                  <c:v>45903</c:v>
                </c:pt>
                <c:pt idx="3">
                  <c:v>45904</c:v>
                </c:pt>
                <c:pt idx="4">
                  <c:v>45905</c:v>
                </c:pt>
                <c:pt idx="5">
                  <c:v>45906</c:v>
                </c:pt>
                <c:pt idx="6">
                  <c:v>45907</c:v>
                </c:pt>
                <c:pt idx="7">
                  <c:v>45908</c:v>
                </c:pt>
                <c:pt idx="8">
                  <c:v>45909</c:v>
                </c:pt>
                <c:pt idx="9">
                  <c:v>45910</c:v>
                </c:pt>
                <c:pt idx="10">
                  <c:v>45911</c:v>
                </c:pt>
                <c:pt idx="11">
                  <c:v>45912</c:v>
                </c:pt>
                <c:pt idx="12">
                  <c:v>45913</c:v>
                </c:pt>
                <c:pt idx="13">
                  <c:v>45914</c:v>
                </c:pt>
                <c:pt idx="14">
                  <c:v>45915</c:v>
                </c:pt>
                <c:pt idx="15">
                  <c:v>45916</c:v>
                </c:pt>
                <c:pt idx="16">
                  <c:v>45917</c:v>
                </c:pt>
                <c:pt idx="17">
                  <c:v>45918</c:v>
                </c:pt>
                <c:pt idx="18">
                  <c:v>45919</c:v>
                </c:pt>
                <c:pt idx="19">
                  <c:v>45920</c:v>
                </c:pt>
                <c:pt idx="20">
                  <c:v>45921</c:v>
                </c:pt>
                <c:pt idx="21">
                  <c:v>45922</c:v>
                </c:pt>
                <c:pt idx="22">
                  <c:v>45923</c:v>
                </c:pt>
                <c:pt idx="23">
                  <c:v>45924</c:v>
                </c:pt>
                <c:pt idx="24">
                  <c:v>45925</c:v>
                </c:pt>
                <c:pt idx="25">
                  <c:v>45926</c:v>
                </c:pt>
                <c:pt idx="26">
                  <c:v>45927</c:v>
                </c:pt>
                <c:pt idx="27">
                  <c:v>45928</c:v>
                </c:pt>
                <c:pt idx="28">
                  <c:v>45929</c:v>
                </c:pt>
                <c:pt idx="29">
                  <c:v>45930</c:v>
                </c:pt>
              </c:numCache>
            </c:numRef>
          </c:cat>
          <c:val>
            <c:numRef>
              <c:f>'SEPTEMBER 25'!$K$6:$K$36</c:f>
              <c:numCache>
                <c:formatCode>0</c:formatCode>
                <c:ptCount val="31"/>
                <c:pt idx="0">
                  <c:v>2</c:v>
                </c:pt>
                <c:pt idx="1">
                  <c:v>4</c:v>
                </c:pt>
                <c:pt idx="2">
                  <c:v>3</c:v>
                </c:pt>
                <c:pt idx="3">
                  <c:v>3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5</c:v>
                </c:pt>
                <c:pt idx="8">
                  <c:v>4</c:v>
                </c:pt>
                <c:pt idx="9">
                  <c:v>4</c:v>
                </c:pt>
                <c:pt idx="10">
                  <c:v>6</c:v>
                </c:pt>
                <c:pt idx="11">
                  <c:v>3</c:v>
                </c:pt>
                <c:pt idx="12">
                  <c:v>5</c:v>
                </c:pt>
                <c:pt idx="13">
                  <c:v>2</c:v>
                </c:pt>
                <c:pt idx="14">
                  <c:v>3</c:v>
                </c:pt>
                <c:pt idx="15">
                  <c:v>5</c:v>
                </c:pt>
                <c:pt idx="16">
                  <c:v>5</c:v>
                </c:pt>
                <c:pt idx="17">
                  <c:v>4</c:v>
                </c:pt>
                <c:pt idx="18">
                  <c:v>3</c:v>
                </c:pt>
                <c:pt idx="19">
                  <c:v>2</c:v>
                </c:pt>
                <c:pt idx="20">
                  <c:v>1.0000099999997474</c:v>
                </c:pt>
                <c:pt idx="21">
                  <c:v>1.9999900000002526</c:v>
                </c:pt>
                <c:pt idx="22">
                  <c:v>6</c:v>
                </c:pt>
                <c:pt idx="23">
                  <c:v>8</c:v>
                </c:pt>
                <c:pt idx="24">
                  <c:v>6</c:v>
                </c:pt>
                <c:pt idx="25">
                  <c:v>8</c:v>
                </c:pt>
                <c:pt idx="26">
                  <c:v>9</c:v>
                </c:pt>
                <c:pt idx="27">
                  <c:v>8</c:v>
                </c:pt>
                <c:pt idx="28">
                  <c:v>9</c:v>
                </c:pt>
                <c:pt idx="29">
                  <c:v>9</c:v>
                </c:pt>
                <c:pt idx="30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37-458A-9CF7-27023AAF244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6296448"/>
        <c:axId val="216310528"/>
      </c:lineChart>
      <c:dateAx>
        <c:axId val="216296448"/>
        <c:scaling>
          <c:orientation val="minMax"/>
          <c:max val="45930"/>
          <c:min val="45901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d/" sourceLinked="1"/>
        <c:majorTickMark val="out"/>
        <c:minorTickMark val="none"/>
        <c:tickLblPos val="low"/>
        <c:txPr>
          <a:bodyPr rot="-5400000" vert="horz"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6310528"/>
        <c:crossesAt val="0"/>
        <c:auto val="1"/>
        <c:lblOffset val="100"/>
        <c:baseTimeUnit val="days"/>
        <c:majorUnit val="1"/>
        <c:majorTimeUnit val="days"/>
      </c:dateAx>
      <c:valAx>
        <c:axId val="216310528"/>
        <c:scaling>
          <c:orientation val="minMax"/>
          <c:max val="2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sl-SI" sz="1400"/>
                  <a:t>kWh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6296448"/>
        <c:crossesAt val="45901"/>
        <c:crossBetween val="between"/>
        <c:majorUnit val="2"/>
      </c:valAx>
    </c:plotArea>
    <c:legend>
      <c:legendPos val="r"/>
      <c:layout>
        <c:manualLayout>
          <c:xMode val="edge"/>
          <c:yMode val="edge"/>
          <c:x val="0.87027694302292469"/>
          <c:y val="0.33390992792567598"/>
          <c:w val="0.1227018539490607"/>
          <c:h val="0.29263481810690178"/>
        </c:manualLayout>
      </c:layout>
      <c:overlay val="0"/>
      <c:txPr>
        <a:bodyPr/>
        <a:lstStyle/>
        <a:p>
          <a:pPr>
            <a:defRPr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sl-SI"/>
        </a:p>
      </c:txPr>
    </c:legend>
    <c:plotVisOnly val="1"/>
    <c:dispBlanksAs val="gap"/>
    <c:showDLblsOverMax val="0"/>
  </c:chart>
  <c:printSettings>
    <c:headerFooter/>
    <c:pageMargins b="0.74803149606299213" l="0.19685039370078741" r="0.19685039370078741" t="0.74803149606299213" header="0.31496062992125984" footer="0.31496062992125984"/>
    <c:pageSetup orientation="landscape"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Zunanja temperatura zraka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ob 8°° in 20°° ter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 najvišja dnevna</a:t>
            </a:r>
            <a:endParaRPr lang="sl-SI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SEPTEMBER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2025</a:t>
            </a:r>
          </a:p>
        </c:rich>
      </c:tx>
      <c:layout>
        <c:manualLayout>
          <c:xMode val="edge"/>
          <c:yMode val="edge"/>
          <c:x val="0.16388056413353541"/>
          <c:y val="2.584893107200536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7488552162078173E-2"/>
          <c:y val="0.13042826312266734"/>
          <c:w val="0.82287545725828493"/>
          <c:h val="0.75135321133502153"/>
        </c:manualLayout>
      </c:layout>
      <c:lineChart>
        <c:grouping val="standard"/>
        <c:varyColors val="0"/>
        <c:ser>
          <c:idx val="0"/>
          <c:order val="0"/>
          <c:tx>
            <c:strRef>
              <c:f>'SEPTEMBER 25'!$F$4</c:f>
              <c:strCache>
                <c:ptCount val="1"/>
                <c:pt idx="0">
                  <c:v>zunanja
temp. 8°°
°C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endParaRPr lang="sl-SI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'SEPTEMBER 25'!$B$6:$B$36</c:f>
              <c:numCache>
                <c:formatCode>d/</c:formatCode>
                <c:ptCount val="31"/>
                <c:pt idx="0">
                  <c:v>45901</c:v>
                </c:pt>
                <c:pt idx="1">
                  <c:v>45902</c:v>
                </c:pt>
                <c:pt idx="2">
                  <c:v>45903</c:v>
                </c:pt>
                <c:pt idx="3">
                  <c:v>45904</c:v>
                </c:pt>
                <c:pt idx="4">
                  <c:v>45905</c:v>
                </c:pt>
                <c:pt idx="5">
                  <c:v>45906</c:v>
                </c:pt>
                <c:pt idx="6">
                  <c:v>45907</c:v>
                </c:pt>
                <c:pt idx="7">
                  <c:v>45908</c:v>
                </c:pt>
                <c:pt idx="8">
                  <c:v>45909</c:v>
                </c:pt>
                <c:pt idx="9">
                  <c:v>45910</c:v>
                </c:pt>
                <c:pt idx="10">
                  <c:v>45911</c:v>
                </c:pt>
                <c:pt idx="11">
                  <c:v>45912</c:v>
                </c:pt>
                <c:pt idx="12">
                  <c:v>45913</c:v>
                </c:pt>
                <c:pt idx="13">
                  <c:v>45914</c:v>
                </c:pt>
                <c:pt idx="14">
                  <c:v>45915</c:v>
                </c:pt>
                <c:pt idx="15">
                  <c:v>45916</c:v>
                </c:pt>
                <c:pt idx="16">
                  <c:v>45917</c:v>
                </c:pt>
                <c:pt idx="17">
                  <c:v>45918</c:v>
                </c:pt>
                <c:pt idx="18">
                  <c:v>45919</c:v>
                </c:pt>
                <c:pt idx="19">
                  <c:v>45920</c:v>
                </c:pt>
                <c:pt idx="20">
                  <c:v>45921</c:v>
                </c:pt>
                <c:pt idx="21">
                  <c:v>45922</c:v>
                </c:pt>
                <c:pt idx="22">
                  <c:v>45923</c:v>
                </c:pt>
                <c:pt idx="23">
                  <c:v>45924</c:v>
                </c:pt>
                <c:pt idx="24">
                  <c:v>45925</c:v>
                </c:pt>
                <c:pt idx="25">
                  <c:v>45926</c:v>
                </c:pt>
                <c:pt idx="26">
                  <c:v>45927</c:v>
                </c:pt>
                <c:pt idx="27">
                  <c:v>45928</c:v>
                </c:pt>
                <c:pt idx="28">
                  <c:v>45929</c:v>
                </c:pt>
                <c:pt idx="29">
                  <c:v>45930</c:v>
                </c:pt>
              </c:numCache>
            </c:numRef>
          </c:cat>
          <c:val>
            <c:numRef>
              <c:f>'SEPTEMBER 25'!$F$6:$F$36</c:f>
              <c:numCache>
                <c:formatCode>0</c:formatCode>
                <c:ptCount val="31"/>
                <c:pt idx="0">
                  <c:v>13</c:v>
                </c:pt>
                <c:pt idx="1">
                  <c:v>15</c:v>
                </c:pt>
                <c:pt idx="2">
                  <c:v>14</c:v>
                </c:pt>
                <c:pt idx="3">
                  <c:v>13</c:v>
                </c:pt>
                <c:pt idx="4">
                  <c:v>13</c:v>
                </c:pt>
                <c:pt idx="5">
                  <c:v>15</c:v>
                </c:pt>
                <c:pt idx="6">
                  <c:v>13</c:v>
                </c:pt>
                <c:pt idx="7">
                  <c:v>10</c:v>
                </c:pt>
                <c:pt idx="8">
                  <c:v>14</c:v>
                </c:pt>
                <c:pt idx="9">
                  <c:v>15</c:v>
                </c:pt>
                <c:pt idx="10">
                  <c:v>15</c:v>
                </c:pt>
                <c:pt idx="11">
                  <c:v>15</c:v>
                </c:pt>
                <c:pt idx="12">
                  <c:v>13</c:v>
                </c:pt>
                <c:pt idx="13">
                  <c:v>16</c:v>
                </c:pt>
                <c:pt idx="14">
                  <c:v>16</c:v>
                </c:pt>
                <c:pt idx="15">
                  <c:v>14</c:v>
                </c:pt>
                <c:pt idx="16">
                  <c:v>12</c:v>
                </c:pt>
                <c:pt idx="17">
                  <c:v>10</c:v>
                </c:pt>
                <c:pt idx="18">
                  <c:v>11</c:v>
                </c:pt>
                <c:pt idx="19">
                  <c:v>11</c:v>
                </c:pt>
                <c:pt idx="20">
                  <c:v>11</c:v>
                </c:pt>
                <c:pt idx="21">
                  <c:v>11</c:v>
                </c:pt>
                <c:pt idx="22">
                  <c:v>15</c:v>
                </c:pt>
                <c:pt idx="23">
                  <c:v>13</c:v>
                </c:pt>
                <c:pt idx="24">
                  <c:v>13</c:v>
                </c:pt>
                <c:pt idx="25">
                  <c:v>12</c:v>
                </c:pt>
                <c:pt idx="26">
                  <c:v>12</c:v>
                </c:pt>
                <c:pt idx="27">
                  <c:v>11</c:v>
                </c:pt>
                <c:pt idx="28">
                  <c:v>10</c:v>
                </c:pt>
                <c:pt idx="29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85-423B-8B86-AE5F7B918728}"/>
            </c:ext>
          </c:extLst>
        </c:ser>
        <c:ser>
          <c:idx val="1"/>
          <c:order val="1"/>
          <c:tx>
            <c:strRef>
              <c:f>'SEPTEMBER 25'!$J$4</c:f>
              <c:strCache>
                <c:ptCount val="1"/>
                <c:pt idx="0">
                  <c:v>zunanja
temp. 20°°
°C</c:v>
                </c:pt>
              </c:strCache>
            </c:strRef>
          </c:tx>
          <c:marker>
            <c:symbol val="none"/>
          </c:marker>
          <c:dLbls>
            <c:dLbl>
              <c:idx val="7"/>
              <c:numFmt formatCode="0" sourceLinked="0"/>
              <c:spPr/>
              <c:txPr>
                <a:bodyPr/>
                <a:lstStyle/>
                <a:p>
                  <a:pPr>
                    <a:defRPr>
                      <a:solidFill>
                        <a:srgbClr val="FF0000"/>
                      </a:solidFill>
                    </a:defRPr>
                  </a:pPr>
                  <a:endParaRPr lang="sl-SI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9785-423B-8B86-AE5F7B91872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rgbClr val="FF0000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'SEPTEMBER 25'!$B$6:$B$36</c:f>
              <c:numCache>
                <c:formatCode>d/</c:formatCode>
                <c:ptCount val="31"/>
                <c:pt idx="0">
                  <c:v>45901</c:v>
                </c:pt>
                <c:pt idx="1">
                  <c:v>45902</c:v>
                </c:pt>
                <c:pt idx="2">
                  <c:v>45903</c:v>
                </c:pt>
                <c:pt idx="3">
                  <c:v>45904</c:v>
                </c:pt>
                <c:pt idx="4">
                  <c:v>45905</c:v>
                </c:pt>
                <c:pt idx="5">
                  <c:v>45906</c:v>
                </c:pt>
                <c:pt idx="6">
                  <c:v>45907</c:v>
                </c:pt>
                <c:pt idx="7">
                  <c:v>45908</c:v>
                </c:pt>
                <c:pt idx="8">
                  <c:v>45909</c:v>
                </c:pt>
                <c:pt idx="9">
                  <c:v>45910</c:v>
                </c:pt>
                <c:pt idx="10">
                  <c:v>45911</c:v>
                </c:pt>
                <c:pt idx="11">
                  <c:v>45912</c:v>
                </c:pt>
                <c:pt idx="12">
                  <c:v>45913</c:v>
                </c:pt>
                <c:pt idx="13">
                  <c:v>45914</c:v>
                </c:pt>
                <c:pt idx="14">
                  <c:v>45915</c:v>
                </c:pt>
                <c:pt idx="15">
                  <c:v>45916</c:v>
                </c:pt>
                <c:pt idx="16">
                  <c:v>45917</c:v>
                </c:pt>
                <c:pt idx="17">
                  <c:v>45918</c:v>
                </c:pt>
                <c:pt idx="18">
                  <c:v>45919</c:v>
                </c:pt>
                <c:pt idx="19">
                  <c:v>45920</c:v>
                </c:pt>
                <c:pt idx="20">
                  <c:v>45921</c:v>
                </c:pt>
                <c:pt idx="21">
                  <c:v>45922</c:v>
                </c:pt>
                <c:pt idx="22">
                  <c:v>45923</c:v>
                </c:pt>
                <c:pt idx="23">
                  <c:v>45924</c:v>
                </c:pt>
                <c:pt idx="24">
                  <c:v>45925</c:v>
                </c:pt>
                <c:pt idx="25">
                  <c:v>45926</c:v>
                </c:pt>
                <c:pt idx="26">
                  <c:v>45927</c:v>
                </c:pt>
                <c:pt idx="27">
                  <c:v>45928</c:v>
                </c:pt>
                <c:pt idx="28">
                  <c:v>45929</c:v>
                </c:pt>
                <c:pt idx="29">
                  <c:v>45930</c:v>
                </c:pt>
              </c:numCache>
            </c:numRef>
          </c:cat>
          <c:val>
            <c:numRef>
              <c:f>'SEPTEMBER 25'!$J$6:$J$36</c:f>
              <c:numCache>
                <c:formatCode>0</c:formatCode>
                <c:ptCount val="31"/>
                <c:pt idx="0">
                  <c:v>20</c:v>
                </c:pt>
                <c:pt idx="1">
                  <c:v>18</c:v>
                </c:pt>
                <c:pt idx="2">
                  <c:v>19</c:v>
                </c:pt>
                <c:pt idx="3">
                  <c:v>22</c:v>
                </c:pt>
                <c:pt idx="4">
                  <c:v>19</c:v>
                </c:pt>
                <c:pt idx="5">
                  <c:v>18</c:v>
                </c:pt>
                <c:pt idx="6">
                  <c:v>16</c:v>
                </c:pt>
                <c:pt idx="7">
                  <c:v>19</c:v>
                </c:pt>
                <c:pt idx="8">
                  <c:v>19</c:v>
                </c:pt>
                <c:pt idx="9">
                  <c:v>16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14</c:v>
                </c:pt>
                <c:pt idx="16">
                  <c:v>15</c:v>
                </c:pt>
                <c:pt idx="17">
                  <c:v>18</c:v>
                </c:pt>
                <c:pt idx="18">
                  <c:v>19</c:v>
                </c:pt>
                <c:pt idx="19">
                  <c:v>18</c:v>
                </c:pt>
                <c:pt idx="20">
                  <c:v>19</c:v>
                </c:pt>
                <c:pt idx="21">
                  <c:v>19</c:v>
                </c:pt>
                <c:pt idx="22">
                  <c:v>14</c:v>
                </c:pt>
                <c:pt idx="23">
                  <c:v>13</c:v>
                </c:pt>
                <c:pt idx="24">
                  <c:v>14</c:v>
                </c:pt>
                <c:pt idx="25">
                  <c:v>13</c:v>
                </c:pt>
                <c:pt idx="26">
                  <c:v>13</c:v>
                </c:pt>
                <c:pt idx="27">
                  <c:v>12</c:v>
                </c:pt>
                <c:pt idx="28">
                  <c:v>13</c:v>
                </c:pt>
                <c:pt idx="29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785-423B-8B86-AE5F7B918728}"/>
            </c:ext>
          </c:extLst>
        </c:ser>
        <c:ser>
          <c:idx val="2"/>
          <c:order val="2"/>
          <c:tx>
            <c:strRef>
              <c:f>'SEPTEMBER 25'!$M$4</c:f>
              <c:strCache>
                <c:ptCount val="1"/>
                <c:pt idx="0">
                  <c:v>najvišja 
dne. temp.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 i="0" baseline="0">
                    <a:solidFill>
                      <a:schemeClr val="accent3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'SEPTEMBER 25'!$M$6:$M$36</c:f>
              <c:numCache>
                <c:formatCode>General</c:formatCode>
                <c:ptCount val="31"/>
                <c:pt idx="0">
                  <c:v>24</c:v>
                </c:pt>
                <c:pt idx="1">
                  <c:v>20</c:v>
                </c:pt>
                <c:pt idx="2">
                  <c:v>22</c:v>
                </c:pt>
                <c:pt idx="3">
                  <c:v>25</c:v>
                </c:pt>
                <c:pt idx="4">
                  <c:v>26</c:v>
                </c:pt>
                <c:pt idx="5">
                  <c:v>21</c:v>
                </c:pt>
                <c:pt idx="6">
                  <c:v>20</c:v>
                </c:pt>
                <c:pt idx="7">
                  <c:v>23</c:v>
                </c:pt>
                <c:pt idx="8">
                  <c:v>23</c:v>
                </c:pt>
                <c:pt idx="9">
                  <c:v>16</c:v>
                </c:pt>
                <c:pt idx="10">
                  <c:v>20</c:v>
                </c:pt>
                <c:pt idx="11">
                  <c:v>21</c:v>
                </c:pt>
                <c:pt idx="12">
                  <c:v>21</c:v>
                </c:pt>
                <c:pt idx="13">
                  <c:v>23</c:v>
                </c:pt>
                <c:pt idx="14">
                  <c:v>24</c:v>
                </c:pt>
                <c:pt idx="15">
                  <c:v>15</c:v>
                </c:pt>
                <c:pt idx="16">
                  <c:v>20</c:v>
                </c:pt>
                <c:pt idx="17">
                  <c:v>24</c:v>
                </c:pt>
                <c:pt idx="18">
                  <c:v>26</c:v>
                </c:pt>
                <c:pt idx="19">
                  <c:v>27</c:v>
                </c:pt>
                <c:pt idx="20">
                  <c:v>26</c:v>
                </c:pt>
                <c:pt idx="21">
                  <c:v>24</c:v>
                </c:pt>
                <c:pt idx="22">
                  <c:v>20</c:v>
                </c:pt>
                <c:pt idx="23">
                  <c:v>13</c:v>
                </c:pt>
                <c:pt idx="24">
                  <c:v>19</c:v>
                </c:pt>
                <c:pt idx="25">
                  <c:v>17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785-423B-8B86-AE5F7B9187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6342912"/>
        <c:axId val="216344448"/>
      </c:lineChart>
      <c:dateAx>
        <c:axId val="216342912"/>
        <c:scaling>
          <c:orientation val="minMax"/>
          <c:max val="45930"/>
          <c:min val="45901"/>
        </c:scaling>
        <c:delete val="0"/>
        <c:axPos val="b"/>
        <c:majorGridlines/>
        <c:minorGridlines/>
        <c:numFmt formatCode="d/" sourceLinked="1"/>
        <c:majorTickMark val="out"/>
        <c:minorTickMark val="none"/>
        <c:tickLblPos val="low"/>
        <c:txPr>
          <a:bodyPr rot="-5400000" vert="horz"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6344448"/>
        <c:crosses val="autoZero"/>
        <c:auto val="1"/>
        <c:lblOffset val="100"/>
        <c:baseTimeUnit val="days"/>
        <c:majorUnit val="1"/>
        <c:majorTimeUnit val="days"/>
      </c:dateAx>
      <c:valAx>
        <c:axId val="216344448"/>
        <c:scaling>
          <c:orientation val="minMax"/>
          <c:max val="30"/>
          <c:min val="5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 sz="1400"/>
                  <a:t>°C</a:t>
                </a:r>
              </a:p>
            </c:rich>
          </c:tx>
          <c:overlay val="0"/>
        </c:title>
        <c:numFmt formatCode="0" sourceLinked="1"/>
        <c:majorTickMark val="none"/>
        <c:minorTickMark val="none"/>
        <c:tickLblPos val="nextTo"/>
        <c:spPr>
          <a:ln w="9525"/>
        </c:spPr>
        <c:txPr>
          <a:bodyPr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6342912"/>
        <c:crossesAt val="45901"/>
        <c:crossBetween val="between"/>
      </c:valAx>
    </c:plotArea>
    <c:legend>
      <c:legendPos val="r"/>
      <c:layout>
        <c:manualLayout>
          <c:xMode val="edge"/>
          <c:yMode val="edge"/>
          <c:x val="0.87253035595942807"/>
          <c:y val="0.29951464996023014"/>
          <c:w val="0.12746964404057196"/>
          <c:h val="0.37447228438518004"/>
        </c:manualLayout>
      </c:layout>
      <c:overlay val="0"/>
      <c:txPr>
        <a:bodyPr/>
        <a:lstStyle/>
        <a:p>
          <a:pPr>
            <a:defRPr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sl-SI"/>
        </a:p>
      </c:txPr>
    </c:legend>
    <c:plotVisOnly val="1"/>
    <c:dispBlanksAs val="gap"/>
    <c:showDLblsOverMax val="0"/>
  </c:chart>
  <c:printSettings>
    <c:headerFooter/>
    <c:pageMargins b="0.74803149606299213" l="0.19685039370078741" r="0.19685039370078741" t="0.74803149606299213" header="0.31496062992125984" footer="0.31496062992125984"/>
    <c:pageSetup orientation="landscape"/>
  </c:printSettings>
  <c:userShapes r:id="rId1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TČ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- poraba električne energije v kWh po dnevih</a:t>
            </a:r>
          </a:p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OKTOBER 2025 </a:t>
            </a:r>
            <a:endParaRPr 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6149382334811657E-2"/>
          <c:y val="0.12880278854032134"/>
          <c:w val="0.84024919885562821"/>
          <c:h val="0.78532965593456894"/>
        </c:manualLayout>
      </c:layout>
      <c:lineChart>
        <c:grouping val="standard"/>
        <c:varyColors val="0"/>
        <c:ser>
          <c:idx val="0"/>
          <c:order val="0"/>
          <c:tx>
            <c:strRef>
              <c:f>'OKTOBER 25'!$D$4</c:f>
              <c:strCache>
                <c:ptCount val="1"/>
                <c:pt idx="0">
                  <c:v>kWh
nočna
poraba</c:v>
                </c:pt>
              </c:strCache>
            </c:strRef>
          </c:tx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'OKTOBER 25'!$B$6:$B$36</c:f>
              <c:numCache>
                <c:formatCode>d/</c:formatCode>
                <c:ptCount val="31"/>
                <c:pt idx="0">
                  <c:v>45931</c:v>
                </c:pt>
                <c:pt idx="1">
                  <c:v>45932</c:v>
                </c:pt>
                <c:pt idx="2">
                  <c:v>45933</c:v>
                </c:pt>
                <c:pt idx="3">
                  <c:v>45934</c:v>
                </c:pt>
                <c:pt idx="4">
                  <c:v>45935</c:v>
                </c:pt>
                <c:pt idx="5">
                  <c:v>45936</c:v>
                </c:pt>
                <c:pt idx="6">
                  <c:v>45937</c:v>
                </c:pt>
                <c:pt idx="7">
                  <c:v>45938</c:v>
                </c:pt>
                <c:pt idx="8">
                  <c:v>45939</c:v>
                </c:pt>
                <c:pt idx="9">
                  <c:v>45940</c:v>
                </c:pt>
                <c:pt idx="10">
                  <c:v>45941</c:v>
                </c:pt>
                <c:pt idx="11">
                  <c:v>45942</c:v>
                </c:pt>
                <c:pt idx="12">
                  <c:v>45943</c:v>
                </c:pt>
                <c:pt idx="13">
                  <c:v>45944</c:v>
                </c:pt>
                <c:pt idx="14">
                  <c:v>45945</c:v>
                </c:pt>
                <c:pt idx="15">
                  <c:v>45946</c:v>
                </c:pt>
                <c:pt idx="16">
                  <c:v>45947</c:v>
                </c:pt>
                <c:pt idx="17">
                  <c:v>45948</c:v>
                </c:pt>
                <c:pt idx="18">
                  <c:v>45949</c:v>
                </c:pt>
                <c:pt idx="19">
                  <c:v>45950</c:v>
                </c:pt>
                <c:pt idx="20">
                  <c:v>45951</c:v>
                </c:pt>
                <c:pt idx="21">
                  <c:v>45952</c:v>
                </c:pt>
                <c:pt idx="22">
                  <c:v>45953</c:v>
                </c:pt>
                <c:pt idx="23">
                  <c:v>45954</c:v>
                </c:pt>
                <c:pt idx="24">
                  <c:v>45955</c:v>
                </c:pt>
                <c:pt idx="25">
                  <c:v>45956</c:v>
                </c:pt>
                <c:pt idx="26">
                  <c:v>45957</c:v>
                </c:pt>
                <c:pt idx="27">
                  <c:v>45958</c:v>
                </c:pt>
                <c:pt idx="28">
                  <c:v>45959</c:v>
                </c:pt>
                <c:pt idx="29">
                  <c:v>45960</c:v>
                </c:pt>
                <c:pt idx="30">
                  <c:v>45961</c:v>
                </c:pt>
              </c:numCache>
            </c:numRef>
          </c:cat>
          <c:val>
            <c:numRef>
              <c:f>'OKTOBER 25'!$D$6:$D$36</c:f>
              <c:numCache>
                <c:formatCode>0</c:formatCode>
                <c:ptCount val="31"/>
                <c:pt idx="0">
                  <c:v>5</c:v>
                </c:pt>
                <c:pt idx="1">
                  <c:v>4</c:v>
                </c:pt>
                <c:pt idx="2">
                  <c:v>8</c:v>
                </c:pt>
                <c:pt idx="3">
                  <c:v>31</c:v>
                </c:pt>
                <c:pt idx="4">
                  <c:v>19</c:v>
                </c:pt>
                <c:pt idx="5">
                  <c:v>23</c:v>
                </c:pt>
                <c:pt idx="6">
                  <c:v>22</c:v>
                </c:pt>
                <c:pt idx="7">
                  <c:v>17</c:v>
                </c:pt>
                <c:pt idx="8">
                  <c:v>17</c:v>
                </c:pt>
                <c:pt idx="9">
                  <c:v>18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12</c:v>
                </c:pt>
                <c:pt idx="14">
                  <c:v>11</c:v>
                </c:pt>
                <c:pt idx="15">
                  <c:v>14</c:v>
                </c:pt>
                <c:pt idx="16">
                  <c:v>16</c:v>
                </c:pt>
                <c:pt idx="17">
                  <c:v>21</c:v>
                </c:pt>
                <c:pt idx="18">
                  <c:v>17</c:v>
                </c:pt>
                <c:pt idx="19">
                  <c:v>21</c:v>
                </c:pt>
                <c:pt idx="20">
                  <c:v>21</c:v>
                </c:pt>
                <c:pt idx="21">
                  <c:v>12</c:v>
                </c:pt>
                <c:pt idx="22">
                  <c:v>13</c:v>
                </c:pt>
                <c:pt idx="23">
                  <c:v>19</c:v>
                </c:pt>
                <c:pt idx="24">
                  <c:v>22</c:v>
                </c:pt>
                <c:pt idx="25">
                  <c:v>20</c:v>
                </c:pt>
                <c:pt idx="26">
                  <c:v>28</c:v>
                </c:pt>
                <c:pt idx="27">
                  <c:v>31</c:v>
                </c:pt>
                <c:pt idx="28">
                  <c:v>25</c:v>
                </c:pt>
                <c:pt idx="29">
                  <c:v>15</c:v>
                </c:pt>
                <c:pt idx="30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D1-46D8-A65C-60CC1059E548}"/>
            </c:ext>
          </c:extLst>
        </c:ser>
        <c:ser>
          <c:idx val="1"/>
          <c:order val="1"/>
          <c:tx>
            <c:strRef>
              <c:f>'OKTOBER 25'!$H$4</c:f>
              <c:strCache>
                <c:ptCount val="1"/>
                <c:pt idx="0">
                  <c:v>kWh
dnevna
poraba</c:v>
                </c:pt>
              </c:strCache>
            </c:strRef>
          </c:tx>
          <c:marker>
            <c:symbol val="none"/>
          </c:marker>
          <c:dLbls>
            <c:numFmt formatCode="#,##0" sourceLinked="0"/>
            <c:spPr>
              <a:noFill/>
            </c:spPr>
            <c:txPr>
              <a:bodyPr/>
              <a:lstStyle/>
              <a:p>
                <a:pPr>
                  <a:defRPr>
                    <a:solidFill>
                      <a:srgbClr val="FF0000"/>
                    </a:solidFill>
                  </a:defRPr>
                </a:pPr>
                <a:endParaRPr lang="sl-SI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'OKTOBER 25'!$B$6:$B$36</c:f>
              <c:numCache>
                <c:formatCode>d/</c:formatCode>
                <c:ptCount val="31"/>
                <c:pt idx="0">
                  <c:v>45931</c:v>
                </c:pt>
                <c:pt idx="1">
                  <c:v>45932</c:v>
                </c:pt>
                <c:pt idx="2">
                  <c:v>45933</c:v>
                </c:pt>
                <c:pt idx="3">
                  <c:v>45934</c:v>
                </c:pt>
                <c:pt idx="4">
                  <c:v>45935</c:v>
                </c:pt>
                <c:pt idx="5">
                  <c:v>45936</c:v>
                </c:pt>
                <c:pt idx="6">
                  <c:v>45937</c:v>
                </c:pt>
                <c:pt idx="7">
                  <c:v>45938</c:v>
                </c:pt>
                <c:pt idx="8">
                  <c:v>45939</c:v>
                </c:pt>
                <c:pt idx="9">
                  <c:v>45940</c:v>
                </c:pt>
                <c:pt idx="10">
                  <c:v>45941</c:v>
                </c:pt>
                <c:pt idx="11">
                  <c:v>45942</c:v>
                </c:pt>
                <c:pt idx="12">
                  <c:v>45943</c:v>
                </c:pt>
                <c:pt idx="13">
                  <c:v>45944</c:v>
                </c:pt>
                <c:pt idx="14">
                  <c:v>45945</c:v>
                </c:pt>
                <c:pt idx="15">
                  <c:v>45946</c:v>
                </c:pt>
                <c:pt idx="16">
                  <c:v>45947</c:v>
                </c:pt>
                <c:pt idx="17">
                  <c:v>45948</c:v>
                </c:pt>
                <c:pt idx="18">
                  <c:v>45949</c:v>
                </c:pt>
                <c:pt idx="19">
                  <c:v>45950</c:v>
                </c:pt>
                <c:pt idx="20">
                  <c:v>45951</c:v>
                </c:pt>
                <c:pt idx="21">
                  <c:v>45952</c:v>
                </c:pt>
                <c:pt idx="22">
                  <c:v>45953</c:v>
                </c:pt>
                <c:pt idx="23">
                  <c:v>45954</c:v>
                </c:pt>
                <c:pt idx="24">
                  <c:v>45955</c:v>
                </c:pt>
                <c:pt idx="25">
                  <c:v>45956</c:v>
                </c:pt>
                <c:pt idx="26">
                  <c:v>45957</c:v>
                </c:pt>
                <c:pt idx="27">
                  <c:v>45958</c:v>
                </c:pt>
                <c:pt idx="28">
                  <c:v>45959</c:v>
                </c:pt>
                <c:pt idx="29">
                  <c:v>45960</c:v>
                </c:pt>
                <c:pt idx="30">
                  <c:v>45961</c:v>
                </c:pt>
              </c:numCache>
            </c:numRef>
          </c:cat>
          <c:val>
            <c:numRef>
              <c:f>'OKTOBER 25'!$H$6:$H$36</c:f>
              <c:numCache>
                <c:formatCode>0</c:formatCode>
                <c:ptCount val="31"/>
                <c:pt idx="0">
                  <c:v>4</c:v>
                </c:pt>
                <c:pt idx="1">
                  <c:v>4</c:v>
                </c:pt>
                <c:pt idx="2">
                  <c:v>19</c:v>
                </c:pt>
                <c:pt idx="3">
                  <c:v>21</c:v>
                </c:pt>
                <c:pt idx="4">
                  <c:v>25</c:v>
                </c:pt>
                <c:pt idx="5">
                  <c:v>20</c:v>
                </c:pt>
                <c:pt idx="6">
                  <c:v>10</c:v>
                </c:pt>
                <c:pt idx="7">
                  <c:v>9</c:v>
                </c:pt>
                <c:pt idx="8">
                  <c:v>10</c:v>
                </c:pt>
                <c:pt idx="9">
                  <c:v>9</c:v>
                </c:pt>
                <c:pt idx="10">
                  <c:v>9</c:v>
                </c:pt>
                <c:pt idx="11">
                  <c:v>10</c:v>
                </c:pt>
                <c:pt idx="12">
                  <c:v>10</c:v>
                </c:pt>
                <c:pt idx="13">
                  <c:v>11</c:v>
                </c:pt>
                <c:pt idx="14">
                  <c:v>10</c:v>
                </c:pt>
                <c:pt idx="15">
                  <c:v>13</c:v>
                </c:pt>
                <c:pt idx="16">
                  <c:v>12</c:v>
                </c:pt>
                <c:pt idx="17">
                  <c:v>12</c:v>
                </c:pt>
                <c:pt idx="18">
                  <c:v>12</c:v>
                </c:pt>
                <c:pt idx="19">
                  <c:v>7</c:v>
                </c:pt>
                <c:pt idx="20">
                  <c:v>15</c:v>
                </c:pt>
                <c:pt idx="21">
                  <c:v>10</c:v>
                </c:pt>
                <c:pt idx="22">
                  <c:v>11</c:v>
                </c:pt>
                <c:pt idx="23">
                  <c:v>17</c:v>
                </c:pt>
                <c:pt idx="24">
                  <c:v>13</c:v>
                </c:pt>
                <c:pt idx="25">
                  <c:v>16</c:v>
                </c:pt>
                <c:pt idx="26">
                  <c:v>20</c:v>
                </c:pt>
                <c:pt idx="27">
                  <c:v>12</c:v>
                </c:pt>
                <c:pt idx="28">
                  <c:v>18</c:v>
                </c:pt>
                <c:pt idx="29">
                  <c:v>13</c:v>
                </c:pt>
                <c:pt idx="30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D1-46D8-A65C-60CC1059E548}"/>
            </c:ext>
          </c:extLst>
        </c:ser>
        <c:ser>
          <c:idx val="2"/>
          <c:order val="2"/>
          <c:tx>
            <c:strRef>
              <c:f>'OKTOBER 25'!$K$4</c:f>
              <c:strCache>
                <c:ptCount val="1"/>
                <c:pt idx="0">
                  <c:v>kWh
na
dan</c:v>
                </c:pt>
              </c:strCache>
            </c:strRef>
          </c:tx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 i="0" baseline="0">
                    <a:solidFill>
                      <a:schemeClr val="accent3">
                        <a:lumMod val="75000"/>
                      </a:schemeClr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'OKTOBER 25'!$B$6:$B$36</c:f>
              <c:numCache>
                <c:formatCode>d/</c:formatCode>
                <c:ptCount val="31"/>
                <c:pt idx="0">
                  <c:v>45931</c:v>
                </c:pt>
                <c:pt idx="1">
                  <c:v>45932</c:v>
                </c:pt>
                <c:pt idx="2">
                  <c:v>45933</c:v>
                </c:pt>
                <c:pt idx="3">
                  <c:v>45934</c:v>
                </c:pt>
                <c:pt idx="4">
                  <c:v>45935</c:v>
                </c:pt>
                <c:pt idx="5">
                  <c:v>45936</c:v>
                </c:pt>
                <c:pt idx="6">
                  <c:v>45937</c:v>
                </c:pt>
                <c:pt idx="7">
                  <c:v>45938</c:v>
                </c:pt>
                <c:pt idx="8">
                  <c:v>45939</c:v>
                </c:pt>
                <c:pt idx="9">
                  <c:v>45940</c:v>
                </c:pt>
                <c:pt idx="10">
                  <c:v>45941</c:v>
                </c:pt>
                <c:pt idx="11">
                  <c:v>45942</c:v>
                </c:pt>
                <c:pt idx="12">
                  <c:v>45943</c:v>
                </c:pt>
                <c:pt idx="13">
                  <c:v>45944</c:v>
                </c:pt>
                <c:pt idx="14">
                  <c:v>45945</c:v>
                </c:pt>
                <c:pt idx="15">
                  <c:v>45946</c:v>
                </c:pt>
                <c:pt idx="16">
                  <c:v>45947</c:v>
                </c:pt>
                <c:pt idx="17">
                  <c:v>45948</c:v>
                </c:pt>
                <c:pt idx="18">
                  <c:v>45949</c:v>
                </c:pt>
                <c:pt idx="19">
                  <c:v>45950</c:v>
                </c:pt>
                <c:pt idx="20">
                  <c:v>45951</c:v>
                </c:pt>
                <c:pt idx="21">
                  <c:v>45952</c:v>
                </c:pt>
                <c:pt idx="22">
                  <c:v>45953</c:v>
                </c:pt>
                <c:pt idx="23">
                  <c:v>45954</c:v>
                </c:pt>
                <c:pt idx="24">
                  <c:v>45955</c:v>
                </c:pt>
                <c:pt idx="25">
                  <c:v>45956</c:v>
                </c:pt>
                <c:pt idx="26">
                  <c:v>45957</c:v>
                </c:pt>
                <c:pt idx="27">
                  <c:v>45958</c:v>
                </c:pt>
                <c:pt idx="28">
                  <c:v>45959</c:v>
                </c:pt>
                <c:pt idx="29">
                  <c:v>45960</c:v>
                </c:pt>
                <c:pt idx="30">
                  <c:v>45961</c:v>
                </c:pt>
              </c:numCache>
            </c:numRef>
          </c:cat>
          <c:val>
            <c:numRef>
              <c:f>'OKTOBER 25'!$K$6:$K$36</c:f>
              <c:numCache>
                <c:formatCode>0</c:formatCode>
                <c:ptCount val="31"/>
                <c:pt idx="0">
                  <c:v>9</c:v>
                </c:pt>
                <c:pt idx="1">
                  <c:v>8</c:v>
                </c:pt>
                <c:pt idx="2">
                  <c:v>27</c:v>
                </c:pt>
                <c:pt idx="3">
                  <c:v>52</c:v>
                </c:pt>
                <c:pt idx="4">
                  <c:v>44</c:v>
                </c:pt>
                <c:pt idx="5">
                  <c:v>43</c:v>
                </c:pt>
                <c:pt idx="6">
                  <c:v>32</c:v>
                </c:pt>
                <c:pt idx="7">
                  <c:v>26</c:v>
                </c:pt>
                <c:pt idx="8">
                  <c:v>27</c:v>
                </c:pt>
                <c:pt idx="9">
                  <c:v>27</c:v>
                </c:pt>
                <c:pt idx="10">
                  <c:v>19</c:v>
                </c:pt>
                <c:pt idx="11">
                  <c:v>21</c:v>
                </c:pt>
                <c:pt idx="12">
                  <c:v>22</c:v>
                </c:pt>
                <c:pt idx="13">
                  <c:v>23</c:v>
                </c:pt>
                <c:pt idx="14">
                  <c:v>21</c:v>
                </c:pt>
                <c:pt idx="15">
                  <c:v>27</c:v>
                </c:pt>
                <c:pt idx="16">
                  <c:v>28</c:v>
                </c:pt>
                <c:pt idx="17">
                  <c:v>33</c:v>
                </c:pt>
                <c:pt idx="18">
                  <c:v>29</c:v>
                </c:pt>
                <c:pt idx="19">
                  <c:v>28</c:v>
                </c:pt>
                <c:pt idx="20">
                  <c:v>36</c:v>
                </c:pt>
                <c:pt idx="21">
                  <c:v>22</c:v>
                </c:pt>
                <c:pt idx="22">
                  <c:v>24</c:v>
                </c:pt>
                <c:pt idx="23">
                  <c:v>36</c:v>
                </c:pt>
                <c:pt idx="24">
                  <c:v>35</c:v>
                </c:pt>
                <c:pt idx="25">
                  <c:v>36</c:v>
                </c:pt>
                <c:pt idx="26">
                  <c:v>48</c:v>
                </c:pt>
                <c:pt idx="27">
                  <c:v>43</c:v>
                </c:pt>
                <c:pt idx="28">
                  <c:v>43</c:v>
                </c:pt>
                <c:pt idx="29">
                  <c:v>28</c:v>
                </c:pt>
                <c:pt idx="30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D1-46D8-A65C-60CC1059E54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6549248"/>
        <c:axId val="216550784"/>
      </c:lineChart>
      <c:dateAx>
        <c:axId val="216549248"/>
        <c:scaling>
          <c:orientation val="minMax"/>
          <c:max val="45961"/>
          <c:min val="45931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d/" sourceLinked="1"/>
        <c:majorTickMark val="out"/>
        <c:minorTickMark val="none"/>
        <c:tickLblPos val="low"/>
        <c:txPr>
          <a:bodyPr rot="-5400000" vert="horz"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6550784"/>
        <c:crossesAt val="0"/>
        <c:auto val="1"/>
        <c:lblOffset val="100"/>
        <c:baseTimeUnit val="days"/>
        <c:majorUnit val="1"/>
        <c:majorTimeUnit val="days"/>
      </c:dateAx>
      <c:valAx>
        <c:axId val="216550784"/>
        <c:scaling>
          <c:orientation val="minMax"/>
          <c:max val="6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sl-SI" sz="1400"/>
                  <a:t>kWh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6549248"/>
        <c:crossesAt val="45931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87027694302292469"/>
          <c:y val="0.33390992792567598"/>
          <c:w val="0.1227018539490607"/>
          <c:h val="0.29263481810690178"/>
        </c:manualLayout>
      </c:layout>
      <c:overlay val="0"/>
      <c:txPr>
        <a:bodyPr/>
        <a:lstStyle/>
        <a:p>
          <a:pPr>
            <a:defRPr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sl-SI"/>
        </a:p>
      </c:txPr>
    </c:legend>
    <c:plotVisOnly val="1"/>
    <c:dispBlanksAs val="gap"/>
    <c:showDLblsOverMax val="0"/>
  </c:chart>
  <c:printSettings>
    <c:headerFooter/>
    <c:pageMargins b="0.74803149606299213" l="0.19685039370078741" r="0.19685039370078741" t="0.74803149606299213" header="0.31496062992125984" footer="0.31496062992125984"/>
    <c:pageSetup orientation="landscape"/>
  </c:printSettings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Zunanja temperatura zraka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ob 8°° in 20°° ter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 najvišja dnevna</a:t>
            </a:r>
            <a:endParaRPr lang="sl-SI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OKTOBER 2025</a:t>
            </a:r>
          </a:p>
        </c:rich>
      </c:tx>
      <c:layout>
        <c:manualLayout>
          <c:xMode val="edge"/>
          <c:yMode val="edge"/>
          <c:x val="0.16388056413353541"/>
          <c:y val="2.584893107200536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7488552162078173E-2"/>
          <c:y val="0.13042826312266734"/>
          <c:w val="0.82287545725828493"/>
          <c:h val="0.75135321133502153"/>
        </c:manualLayout>
      </c:layout>
      <c:lineChart>
        <c:grouping val="standard"/>
        <c:varyColors val="0"/>
        <c:ser>
          <c:idx val="0"/>
          <c:order val="0"/>
          <c:tx>
            <c:strRef>
              <c:f>'OKTOBER 25'!$F$4</c:f>
              <c:strCache>
                <c:ptCount val="1"/>
                <c:pt idx="0">
                  <c:v>zunanja
temp. 8°°
°C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endParaRPr lang="sl-SI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'OKTOBER 25'!$B$6:$B$36</c:f>
              <c:numCache>
                <c:formatCode>d/</c:formatCode>
                <c:ptCount val="31"/>
                <c:pt idx="0">
                  <c:v>45931</c:v>
                </c:pt>
                <c:pt idx="1">
                  <c:v>45932</c:v>
                </c:pt>
                <c:pt idx="2">
                  <c:v>45933</c:v>
                </c:pt>
                <c:pt idx="3">
                  <c:v>45934</c:v>
                </c:pt>
                <c:pt idx="4">
                  <c:v>45935</c:v>
                </c:pt>
                <c:pt idx="5">
                  <c:v>45936</c:v>
                </c:pt>
                <c:pt idx="6">
                  <c:v>45937</c:v>
                </c:pt>
                <c:pt idx="7">
                  <c:v>45938</c:v>
                </c:pt>
                <c:pt idx="8">
                  <c:v>45939</c:v>
                </c:pt>
                <c:pt idx="9">
                  <c:v>45940</c:v>
                </c:pt>
                <c:pt idx="10">
                  <c:v>45941</c:v>
                </c:pt>
                <c:pt idx="11">
                  <c:v>45942</c:v>
                </c:pt>
                <c:pt idx="12">
                  <c:v>45943</c:v>
                </c:pt>
                <c:pt idx="13">
                  <c:v>45944</c:v>
                </c:pt>
                <c:pt idx="14">
                  <c:v>45945</c:v>
                </c:pt>
                <c:pt idx="15">
                  <c:v>45946</c:v>
                </c:pt>
                <c:pt idx="16">
                  <c:v>45947</c:v>
                </c:pt>
                <c:pt idx="17">
                  <c:v>45948</c:v>
                </c:pt>
                <c:pt idx="18">
                  <c:v>45949</c:v>
                </c:pt>
                <c:pt idx="19">
                  <c:v>45950</c:v>
                </c:pt>
                <c:pt idx="20">
                  <c:v>45951</c:v>
                </c:pt>
                <c:pt idx="21">
                  <c:v>45952</c:v>
                </c:pt>
                <c:pt idx="22">
                  <c:v>45953</c:v>
                </c:pt>
                <c:pt idx="23">
                  <c:v>45954</c:v>
                </c:pt>
                <c:pt idx="24">
                  <c:v>45955</c:v>
                </c:pt>
                <c:pt idx="25">
                  <c:v>45956</c:v>
                </c:pt>
                <c:pt idx="26">
                  <c:v>45957</c:v>
                </c:pt>
                <c:pt idx="27">
                  <c:v>45958</c:v>
                </c:pt>
                <c:pt idx="28">
                  <c:v>45959</c:v>
                </c:pt>
                <c:pt idx="29">
                  <c:v>45960</c:v>
                </c:pt>
                <c:pt idx="30">
                  <c:v>45961</c:v>
                </c:pt>
              </c:numCache>
            </c:numRef>
          </c:cat>
          <c:val>
            <c:numRef>
              <c:f>'OKTOBER 25'!$F$6:$F$36</c:f>
              <c:numCache>
                <c:formatCode>0</c:formatCode>
                <c:ptCount val="31"/>
                <c:pt idx="0">
                  <c:v>9</c:v>
                </c:pt>
                <c:pt idx="1">
                  <c:v>9</c:v>
                </c:pt>
                <c:pt idx="2">
                  <c:v>1</c:v>
                </c:pt>
                <c:pt idx="3">
                  <c:v>0</c:v>
                </c:pt>
                <c:pt idx="4">
                  <c:v>6</c:v>
                </c:pt>
                <c:pt idx="5">
                  <c:v>4</c:v>
                </c:pt>
                <c:pt idx="6">
                  <c:v>4</c:v>
                </c:pt>
                <c:pt idx="7">
                  <c:v>5</c:v>
                </c:pt>
                <c:pt idx="8">
                  <c:v>6</c:v>
                </c:pt>
                <c:pt idx="9">
                  <c:v>9</c:v>
                </c:pt>
                <c:pt idx="10">
                  <c:v>9</c:v>
                </c:pt>
                <c:pt idx="11">
                  <c:v>9</c:v>
                </c:pt>
                <c:pt idx="12">
                  <c:v>6</c:v>
                </c:pt>
                <c:pt idx="13">
                  <c:v>7</c:v>
                </c:pt>
                <c:pt idx="14">
                  <c:v>6</c:v>
                </c:pt>
                <c:pt idx="15">
                  <c:v>5</c:v>
                </c:pt>
                <c:pt idx="16">
                  <c:v>2</c:v>
                </c:pt>
                <c:pt idx="17">
                  <c:v>2</c:v>
                </c:pt>
                <c:pt idx="18">
                  <c:v>5</c:v>
                </c:pt>
                <c:pt idx="19">
                  <c:v>2</c:v>
                </c:pt>
                <c:pt idx="20">
                  <c:v>9</c:v>
                </c:pt>
                <c:pt idx="21">
                  <c:v>10</c:v>
                </c:pt>
                <c:pt idx="22">
                  <c:v>10</c:v>
                </c:pt>
                <c:pt idx="23">
                  <c:v>5</c:v>
                </c:pt>
                <c:pt idx="24">
                  <c:v>5</c:v>
                </c:pt>
                <c:pt idx="25">
                  <c:v>6</c:v>
                </c:pt>
                <c:pt idx="26">
                  <c:v>2</c:v>
                </c:pt>
                <c:pt idx="27">
                  <c:v>0</c:v>
                </c:pt>
                <c:pt idx="28">
                  <c:v>5</c:v>
                </c:pt>
                <c:pt idx="29">
                  <c:v>11</c:v>
                </c:pt>
                <c:pt idx="30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11-4960-800C-A6F34DF68B5E}"/>
            </c:ext>
          </c:extLst>
        </c:ser>
        <c:ser>
          <c:idx val="1"/>
          <c:order val="1"/>
          <c:tx>
            <c:strRef>
              <c:f>'OKTOBER 25'!$J$4</c:f>
              <c:strCache>
                <c:ptCount val="1"/>
                <c:pt idx="0">
                  <c:v>zunanja
temp. 20°°
°C</c:v>
                </c:pt>
              </c:strCache>
            </c:strRef>
          </c:tx>
          <c:marker>
            <c:symbol val="none"/>
          </c:marker>
          <c:dLbls>
            <c:dLbl>
              <c:idx val="7"/>
              <c:numFmt formatCode="0" sourceLinked="0"/>
              <c:spPr/>
              <c:txPr>
                <a:bodyPr/>
                <a:lstStyle/>
                <a:p>
                  <a:pPr>
                    <a:defRPr>
                      <a:solidFill>
                        <a:srgbClr val="FF0000"/>
                      </a:solidFill>
                    </a:defRPr>
                  </a:pPr>
                  <a:endParaRPr lang="sl-SI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6211-4960-800C-A6F34DF68B5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rgbClr val="FF0000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'OKTOBER 25'!$B$6:$B$36</c:f>
              <c:numCache>
                <c:formatCode>d/</c:formatCode>
                <c:ptCount val="31"/>
                <c:pt idx="0">
                  <c:v>45931</c:v>
                </c:pt>
                <c:pt idx="1">
                  <c:v>45932</c:v>
                </c:pt>
                <c:pt idx="2">
                  <c:v>45933</c:v>
                </c:pt>
                <c:pt idx="3">
                  <c:v>45934</c:v>
                </c:pt>
                <c:pt idx="4">
                  <c:v>45935</c:v>
                </c:pt>
                <c:pt idx="5">
                  <c:v>45936</c:v>
                </c:pt>
                <c:pt idx="6">
                  <c:v>45937</c:v>
                </c:pt>
                <c:pt idx="7">
                  <c:v>45938</c:v>
                </c:pt>
                <c:pt idx="8">
                  <c:v>45939</c:v>
                </c:pt>
                <c:pt idx="9">
                  <c:v>45940</c:v>
                </c:pt>
                <c:pt idx="10">
                  <c:v>45941</c:v>
                </c:pt>
                <c:pt idx="11">
                  <c:v>45942</c:v>
                </c:pt>
                <c:pt idx="12">
                  <c:v>45943</c:v>
                </c:pt>
                <c:pt idx="13">
                  <c:v>45944</c:v>
                </c:pt>
                <c:pt idx="14">
                  <c:v>45945</c:v>
                </c:pt>
                <c:pt idx="15">
                  <c:v>45946</c:v>
                </c:pt>
                <c:pt idx="16">
                  <c:v>45947</c:v>
                </c:pt>
                <c:pt idx="17">
                  <c:v>45948</c:v>
                </c:pt>
                <c:pt idx="18">
                  <c:v>45949</c:v>
                </c:pt>
                <c:pt idx="19">
                  <c:v>45950</c:v>
                </c:pt>
                <c:pt idx="20">
                  <c:v>45951</c:v>
                </c:pt>
                <c:pt idx="21">
                  <c:v>45952</c:v>
                </c:pt>
                <c:pt idx="22">
                  <c:v>45953</c:v>
                </c:pt>
                <c:pt idx="23">
                  <c:v>45954</c:v>
                </c:pt>
                <c:pt idx="24">
                  <c:v>45955</c:v>
                </c:pt>
                <c:pt idx="25">
                  <c:v>45956</c:v>
                </c:pt>
                <c:pt idx="26">
                  <c:v>45957</c:v>
                </c:pt>
                <c:pt idx="27">
                  <c:v>45958</c:v>
                </c:pt>
                <c:pt idx="28">
                  <c:v>45959</c:v>
                </c:pt>
                <c:pt idx="29">
                  <c:v>45960</c:v>
                </c:pt>
                <c:pt idx="30">
                  <c:v>45961</c:v>
                </c:pt>
              </c:numCache>
            </c:numRef>
          </c:cat>
          <c:val>
            <c:numRef>
              <c:f>'OKTOBER 25'!$J$6:$J$36</c:f>
              <c:numCache>
                <c:formatCode>0</c:formatCode>
                <c:ptCount val="31"/>
                <c:pt idx="0">
                  <c:v>11</c:v>
                </c:pt>
                <c:pt idx="1">
                  <c:v>10</c:v>
                </c:pt>
                <c:pt idx="2">
                  <c:v>6</c:v>
                </c:pt>
                <c:pt idx="3">
                  <c:v>7</c:v>
                </c:pt>
                <c:pt idx="4">
                  <c:v>5</c:v>
                </c:pt>
                <c:pt idx="5">
                  <c:v>7</c:v>
                </c:pt>
                <c:pt idx="6">
                  <c:v>11</c:v>
                </c:pt>
                <c:pt idx="7">
                  <c:v>10</c:v>
                </c:pt>
                <c:pt idx="8">
                  <c:v>12</c:v>
                </c:pt>
                <c:pt idx="9">
                  <c:v>12</c:v>
                </c:pt>
                <c:pt idx="10">
                  <c:v>11</c:v>
                </c:pt>
                <c:pt idx="11">
                  <c:v>9</c:v>
                </c:pt>
                <c:pt idx="12">
                  <c:v>8</c:v>
                </c:pt>
                <c:pt idx="13">
                  <c:v>8</c:v>
                </c:pt>
                <c:pt idx="14">
                  <c:v>10</c:v>
                </c:pt>
                <c:pt idx="15">
                  <c:v>9</c:v>
                </c:pt>
                <c:pt idx="16">
                  <c:v>10</c:v>
                </c:pt>
                <c:pt idx="17">
                  <c:v>9</c:v>
                </c:pt>
                <c:pt idx="18">
                  <c:v>7</c:v>
                </c:pt>
                <c:pt idx="19">
                  <c:v>10</c:v>
                </c:pt>
                <c:pt idx="20">
                  <c:v>11</c:v>
                </c:pt>
                <c:pt idx="21">
                  <c:v>11</c:v>
                </c:pt>
                <c:pt idx="22">
                  <c:v>13</c:v>
                </c:pt>
                <c:pt idx="23">
                  <c:v>6</c:v>
                </c:pt>
                <c:pt idx="24">
                  <c:v>11</c:v>
                </c:pt>
                <c:pt idx="25">
                  <c:v>5</c:v>
                </c:pt>
                <c:pt idx="26">
                  <c:v>5</c:v>
                </c:pt>
                <c:pt idx="27">
                  <c:v>5</c:v>
                </c:pt>
                <c:pt idx="28">
                  <c:v>11</c:v>
                </c:pt>
                <c:pt idx="29">
                  <c:v>12</c:v>
                </c:pt>
                <c:pt idx="30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211-4960-800C-A6F34DF68B5E}"/>
            </c:ext>
          </c:extLst>
        </c:ser>
        <c:ser>
          <c:idx val="2"/>
          <c:order val="2"/>
          <c:tx>
            <c:strRef>
              <c:f>'OKTOBER 25'!$M$4</c:f>
              <c:strCache>
                <c:ptCount val="1"/>
                <c:pt idx="0">
                  <c:v>najvišja 
dne. temp.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 i="0" baseline="0">
                    <a:solidFill>
                      <a:schemeClr val="accent3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'OKTOBER 25'!$M$6:$M$36</c:f>
              <c:numCache>
                <c:formatCode>General</c:formatCode>
                <c:ptCount val="31"/>
                <c:pt idx="0">
                  <c:v>15</c:v>
                </c:pt>
                <c:pt idx="1">
                  <c:v>13</c:v>
                </c:pt>
                <c:pt idx="2">
                  <c:v>13</c:v>
                </c:pt>
                <c:pt idx="3">
                  <c:v>11</c:v>
                </c:pt>
                <c:pt idx="4">
                  <c:v>7</c:v>
                </c:pt>
                <c:pt idx="5">
                  <c:v>11</c:v>
                </c:pt>
                <c:pt idx="6">
                  <c:v>17</c:v>
                </c:pt>
                <c:pt idx="7">
                  <c:v>16</c:v>
                </c:pt>
                <c:pt idx="8">
                  <c:v>17</c:v>
                </c:pt>
                <c:pt idx="9">
                  <c:v>18</c:v>
                </c:pt>
                <c:pt idx="10">
                  <c:v>16</c:v>
                </c:pt>
                <c:pt idx="11">
                  <c:v>18</c:v>
                </c:pt>
                <c:pt idx="12">
                  <c:v>17</c:v>
                </c:pt>
                <c:pt idx="13">
                  <c:v>16</c:v>
                </c:pt>
                <c:pt idx="14">
                  <c:v>15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12</c:v>
                </c:pt>
                <c:pt idx="19">
                  <c:v>12</c:v>
                </c:pt>
                <c:pt idx="20">
                  <c:v>12</c:v>
                </c:pt>
                <c:pt idx="21">
                  <c:v>16</c:v>
                </c:pt>
                <c:pt idx="22">
                  <c:v>14</c:v>
                </c:pt>
                <c:pt idx="23">
                  <c:v>12</c:v>
                </c:pt>
                <c:pt idx="24">
                  <c:v>16</c:v>
                </c:pt>
                <c:pt idx="25">
                  <c:v>12</c:v>
                </c:pt>
                <c:pt idx="26">
                  <c:v>10</c:v>
                </c:pt>
                <c:pt idx="27">
                  <c:v>15</c:v>
                </c:pt>
                <c:pt idx="28">
                  <c:v>13</c:v>
                </c:pt>
                <c:pt idx="29">
                  <c:v>15</c:v>
                </c:pt>
                <c:pt idx="30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211-4960-800C-A6F34DF68B5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6665088"/>
        <c:axId val="216675072"/>
      </c:lineChart>
      <c:dateAx>
        <c:axId val="216665088"/>
        <c:scaling>
          <c:orientation val="minMax"/>
          <c:min val="45931"/>
        </c:scaling>
        <c:delete val="0"/>
        <c:axPos val="b"/>
        <c:majorGridlines/>
        <c:minorGridlines/>
        <c:numFmt formatCode="d/" sourceLinked="1"/>
        <c:majorTickMark val="out"/>
        <c:minorTickMark val="none"/>
        <c:tickLblPos val="low"/>
        <c:txPr>
          <a:bodyPr rot="-5400000" vert="horz"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6675072"/>
        <c:crosses val="autoZero"/>
        <c:auto val="1"/>
        <c:lblOffset val="100"/>
        <c:baseTimeUnit val="days"/>
        <c:majorUnit val="1"/>
        <c:majorTimeUnit val="days"/>
      </c:dateAx>
      <c:valAx>
        <c:axId val="216675072"/>
        <c:scaling>
          <c:orientation val="minMax"/>
          <c:max val="30"/>
          <c:min val="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 sz="1400"/>
                  <a:t>°C</a:t>
                </a:r>
              </a:p>
            </c:rich>
          </c:tx>
          <c:overlay val="0"/>
        </c:title>
        <c:numFmt formatCode="0" sourceLinked="1"/>
        <c:majorTickMark val="none"/>
        <c:minorTickMark val="none"/>
        <c:tickLblPos val="nextTo"/>
        <c:spPr>
          <a:ln w="9525"/>
        </c:spPr>
        <c:txPr>
          <a:bodyPr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6665088"/>
        <c:crossesAt val="45931"/>
        <c:crossBetween val="between"/>
      </c:valAx>
    </c:plotArea>
    <c:legend>
      <c:legendPos val="r"/>
      <c:layout>
        <c:manualLayout>
          <c:xMode val="edge"/>
          <c:yMode val="edge"/>
          <c:x val="0.87253035595942807"/>
          <c:y val="0.29951464996023014"/>
          <c:w val="0.12746964404057196"/>
          <c:h val="0.37447228438518004"/>
        </c:manualLayout>
      </c:layout>
      <c:overlay val="0"/>
      <c:txPr>
        <a:bodyPr/>
        <a:lstStyle/>
        <a:p>
          <a:pPr>
            <a:defRPr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sl-SI"/>
        </a:p>
      </c:txPr>
    </c:legend>
    <c:plotVisOnly val="1"/>
    <c:dispBlanksAs val="gap"/>
    <c:showDLblsOverMax val="0"/>
  </c:chart>
  <c:printSettings>
    <c:headerFooter/>
    <c:pageMargins b="0.74803149606299213" l="0.19685039370078741" r="0.19685039370078741" t="0.74803149606299213" header="0.31496062992125984" footer="0.31496062992125984"/>
    <c:pageSetup orientation="landscape"/>
  </c:printSettings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TČ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- poraba električne energije v kWh po dnevih</a:t>
            </a:r>
          </a:p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NOVEMBER 2025 </a:t>
            </a:r>
            <a:endParaRPr 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6149382334811657E-2"/>
          <c:y val="0.12880278854032134"/>
          <c:w val="0.84024919885562821"/>
          <c:h val="0.78532965593456894"/>
        </c:manualLayout>
      </c:layout>
      <c:lineChart>
        <c:grouping val="standard"/>
        <c:varyColors val="0"/>
        <c:ser>
          <c:idx val="0"/>
          <c:order val="0"/>
          <c:tx>
            <c:strRef>
              <c:f>'NOVEMBER 25'!$D$4</c:f>
              <c:strCache>
                <c:ptCount val="1"/>
                <c:pt idx="0">
                  <c:v>kWh
nočna
poraba</c:v>
                </c:pt>
              </c:strCache>
            </c:strRef>
          </c:tx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'NOVEMBER 25'!$B$6:$B$36</c:f>
              <c:numCache>
                <c:formatCode>d/</c:formatCode>
                <c:ptCount val="31"/>
                <c:pt idx="0">
                  <c:v>45962</c:v>
                </c:pt>
                <c:pt idx="1">
                  <c:v>45963</c:v>
                </c:pt>
                <c:pt idx="2">
                  <c:v>45964</c:v>
                </c:pt>
                <c:pt idx="3">
                  <c:v>45965</c:v>
                </c:pt>
                <c:pt idx="4">
                  <c:v>45966</c:v>
                </c:pt>
                <c:pt idx="5">
                  <c:v>45967</c:v>
                </c:pt>
                <c:pt idx="6">
                  <c:v>45968</c:v>
                </c:pt>
                <c:pt idx="7">
                  <c:v>45969</c:v>
                </c:pt>
                <c:pt idx="8">
                  <c:v>45970</c:v>
                </c:pt>
                <c:pt idx="9">
                  <c:v>45971</c:v>
                </c:pt>
                <c:pt idx="10">
                  <c:v>45972</c:v>
                </c:pt>
                <c:pt idx="11">
                  <c:v>45973</c:v>
                </c:pt>
                <c:pt idx="12">
                  <c:v>45974</c:v>
                </c:pt>
                <c:pt idx="13">
                  <c:v>45975</c:v>
                </c:pt>
                <c:pt idx="14">
                  <c:v>45976</c:v>
                </c:pt>
                <c:pt idx="15">
                  <c:v>45977</c:v>
                </c:pt>
                <c:pt idx="16">
                  <c:v>45978</c:v>
                </c:pt>
                <c:pt idx="17">
                  <c:v>45979</c:v>
                </c:pt>
                <c:pt idx="18">
                  <c:v>45980</c:v>
                </c:pt>
                <c:pt idx="19">
                  <c:v>45981</c:v>
                </c:pt>
                <c:pt idx="20">
                  <c:v>45982</c:v>
                </c:pt>
                <c:pt idx="21">
                  <c:v>45983</c:v>
                </c:pt>
                <c:pt idx="22">
                  <c:v>45984</c:v>
                </c:pt>
                <c:pt idx="23">
                  <c:v>45985</c:v>
                </c:pt>
                <c:pt idx="24">
                  <c:v>45986</c:v>
                </c:pt>
                <c:pt idx="25">
                  <c:v>45987</c:v>
                </c:pt>
                <c:pt idx="26">
                  <c:v>45988</c:v>
                </c:pt>
                <c:pt idx="27">
                  <c:v>45989</c:v>
                </c:pt>
                <c:pt idx="28">
                  <c:v>45990</c:v>
                </c:pt>
                <c:pt idx="29">
                  <c:v>45991</c:v>
                </c:pt>
              </c:numCache>
            </c:numRef>
          </c:cat>
          <c:val>
            <c:numRef>
              <c:f>'NOVEMBER 25'!$D$6:$D$36</c:f>
              <c:numCache>
                <c:formatCode>0</c:formatCode>
                <c:ptCount val="31"/>
                <c:pt idx="0">
                  <c:v>13</c:v>
                </c:pt>
                <c:pt idx="1">
                  <c:v>12</c:v>
                </c:pt>
                <c:pt idx="2">
                  <c:v>16</c:v>
                </c:pt>
                <c:pt idx="3">
                  <c:v>24</c:v>
                </c:pt>
                <c:pt idx="4">
                  <c:v>26</c:v>
                </c:pt>
                <c:pt idx="5">
                  <c:v>28</c:v>
                </c:pt>
                <c:pt idx="6">
                  <c:v>25</c:v>
                </c:pt>
                <c:pt idx="7">
                  <c:v>18</c:v>
                </c:pt>
                <c:pt idx="8">
                  <c:v>26</c:v>
                </c:pt>
                <c:pt idx="9">
                  <c:v>27</c:v>
                </c:pt>
                <c:pt idx="10">
                  <c:v>29</c:v>
                </c:pt>
                <c:pt idx="11">
                  <c:v>30</c:v>
                </c:pt>
                <c:pt idx="12">
                  <c:v>29</c:v>
                </c:pt>
                <c:pt idx="13">
                  <c:v>27</c:v>
                </c:pt>
                <c:pt idx="14">
                  <c:v>21</c:v>
                </c:pt>
                <c:pt idx="15">
                  <c:v>17</c:v>
                </c:pt>
                <c:pt idx="16">
                  <c:v>14</c:v>
                </c:pt>
                <c:pt idx="17">
                  <c:v>26</c:v>
                </c:pt>
                <c:pt idx="18">
                  <c:v>33</c:v>
                </c:pt>
                <c:pt idx="19">
                  <c:v>35</c:v>
                </c:pt>
                <c:pt idx="20">
                  <c:v>35</c:v>
                </c:pt>
                <c:pt idx="21">
                  <c:v>34</c:v>
                </c:pt>
                <c:pt idx="22">
                  <c:v>43</c:v>
                </c:pt>
                <c:pt idx="23">
                  <c:v>43</c:v>
                </c:pt>
                <c:pt idx="24">
                  <c:v>30</c:v>
                </c:pt>
                <c:pt idx="25">
                  <c:v>31</c:v>
                </c:pt>
                <c:pt idx="26">
                  <c:v>34</c:v>
                </c:pt>
                <c:pt idx="27">
                  <c:v>35</c:v>
                </c:pt>
                <c:pt idx="28">
                  <c:v>48</c:v>
                </c:pt>
                <c:pt idx="29">
                  <c:v>43</c:v>
                </c:pt>
                <c:pt idx="30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7F-41CC-A8C8-F6C30DA2D9B8}"/>
            </c:ext>
          </c:extLst>
        </c:ser>
        <c:ser>
          <c:idx val="1"/>
          <c:order val="1"/>
          <c:tx>
            <c:strRef>
              <c:f>'NOVEMBER 25'!$H$4</c:f>
              <c:strCache>
                <c:ptCount val="1"/>
                <c:pt idx="0">
                  <c:v>kWh
dnevna
poraba</c:v>
                </c:pt>
              </c:strCache>
            </c:strRef>
          </c:tx>
          <c:marker>
            <c:symbol val="none"/>
          </c:marker>
          <c:dLbls>
            <c:numFmt formatCode="#,##0" sourceLinked="0"/>
            <c:spPr>
              <a:noFill/>
            </c:spPr>
            <c:txPr>
              <a:bodyPr/>
              <a:lstStyle/>
              <a:p>
                <a:pPr>
                  <a:defRPr>
                    <a:solidFill>
                      <a:srgbClr val="FF0000"/>
                    </a:solidFill>
                  </a:defRPr>
                </a:pPr>
                <a:endParaRPr lang="sl-SI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'NOVEMBER 25'!$B$6:$B$36</c:f>
              <c:numCache>
                <c:formatCode>d/</c:formatCode>
                <c:ptCount val="31"/>
                <c:pt idx="0">
                  <c:v>45962</c:v>
                </c:pt>
                <c:pt idx="1">
                  <c:v>45963</c:v>
                </c:pt>
                <c:pt idx="2">
                  <c:v>45964</c:v>
                </c:pt>
                <c:pt idx="3">
                  <c:v>45965</c:v>
                </c:pt>
                <c:pt idx="4">
                  <c:v>45966</c:v>
                </c:pt>
                <c:pt idx="5">
                  <c:v>45967</c:v>
                </c:pt>
                <c:pt idx="6">
                  <c:v>45968</c:v>
                </c:pt>
                <c:pt idx="7">
                  <c:v>45969</c:v>
                </c:pt>
                <c:pt idx="8">
                  <c:v>45970</c:v>
                </c:pt>
                <c:pt idx="9">
                  <c:v>45971</c:v>
                </c:pt>
                <c:pt idx="10">
                  <c:v>45972</c:v>
                </c:pt>
                <c:pt idx="11">
                  <c:v>45973</c:v>
                </c:pt>
                <c:pt idx="12">
                  <c:v>45974</c:v>
                </c:pt>
                <c:pt idx="13">
                  <c:v>45975</c:v>
                </c:pt>
                <c:pt idx="14">
                  <c:v>45976</c:v>
                </c:pt>
                <c:pt idx="15">
                  <c:v>45977</c:v>
                </c:pt>
                <c:pt idx="16">
                  <c:v>45978</c:v>
                </c:pt>
                <c:pt idx="17">
                  <c:v>45979</c:v>
                </c:pt>
                <c:pt idx="18">
                  <c:v>45980</c:v>
                </c:pt>
                <c:pt idx="19">
                  <c:v>45981</c:v>
                </c:pt>
                <c:pt idx="20">
                  <c:v>45982</c:v>
                </c:pt>
                <c:pt idx="21">
                  <c:v>45983</c:v>
                </c:pt>
                <c:pt idx="22">
                  <c:v>45984</c:v>
                </c:pt>
                <c:pt idx="23">
                  <c:v>45985</c:v>
                </c:pt>
                <c:pt idx="24">
                  <c:v>45986</c:v>
                </c:pt>
                <c:pt idx="25">
                  <c:v>45987</c:v>
                </c:pt>
                <c:pt idx="26">
                  <c:v>45988</c:v>
                </c:pt>
                <c:pt idx="27">
                  <c:v>45989</c:v>
                </c:pt>
                <c:pt idx="28">
                  <c:v>45990</c:v>
                </c:pt>
                <c:pt idx="29">
                  <c:v>45991</c:v>
                </c:pt>
              </c:numCache>
            </c:numRef>
          </c:cat>
          <c:val>
            <c:numRef>
              <c:f>'NOVEMBER 25'!$H$6:$H$36</c:f>
              <c:numCache>
                <c:formatCode>0</c:formatCode>
                <c:ptCount val="31"/>
                <c:pt idx="0">
                  <c:v>10</c:v>
                </c:pt>
                <c:pt idx="1">
                  <c:v>11</c:v>
                </c:pt>
                <c:pt idx="2">
                  <c:v>9</c:v>
                </c:pt>
                <c:pt idx="3">
                  <c:v>12</c:v>
                </c:pt>
                <c:pt idx="4">
                  <c:v>17</c:v>
                </c:pt>
                <c:pt idx="5">
                  <c:v>14</c:v>
                </c:pt>
                <c:pt idx="6">
                  <c:v>15</c:v>
                </c:pt>
                <c:pt idx="7">
                  <c:v>17</c:v>
                </c:pt>
                <c:pt idx="8">
                  <c:v>15</c:v>
                </c:pt>
                <c:pt idx="9">
                  <c:v>15</c:v>
                </c:pt>
                <c:pt idx="10">
                  <c:v>17</c:v>
                </c:pt>
                <c:pt idx="11">
                  <c:v>19</c:v>
                </c:pt>
                <c:pt idx="12">
                  <c:v>14</c:v>
                </c:pt>
                <c:pt idx="13">
                  <c:v>17</c:v>
                </c:pt>
                <c:pt idx="14">
                  <c:v>16</c:v>
                </c:pt>
                <c:pt idx="15">
                  <c:v>14</c:v>
                </c:pt>
                <c:pt idx="16">
                  <c:v>15</c:v>
                </c:pt>
                <c:pt idx="17">
                  <c:v>26</c:v>
                </c:pt>
                <c:pt idx="18">
                  <c:v>28</c:v>
                </c:pt>
                <c:pt idx="19">
                  <c:v>29</c:v>
                </c:pt>
                <c:pt idx="20">
                  <c:v>33</c:v>
                </c:pt>
                <c:pt idx="21">
                  <c:v>34</c:v>
                </c:pt>
                <c:pt idx="22">
                  <c:v>39</c:v>
                </c:pt>
                <c:pt idx="23">
                  <c:v>33</c:v>
                </c:pt>
                <c:pt idx="24">
                  <c:v>30</c:v>
                </c:pt>
                <c:pt idx="25">
                  <c:v>30</c:v>
                </c:pt>
                <c:pt idx="26">
                  <c:v>34</c:v>
                </c:pt>
                <c:pt idx="27">
                  <c:v>39</c:v>
                </c:pt>
                <c:pt idx="28">
                  <c:v>36</c:v>
                </c:pt>
                <c:pt idx="29">
                  <c:v>39</c:v>
                </c:pt>
                <c:pt idx="30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7F-41CC-A8C8-F6C30DA2D9B8}"/>
            </c:ext>
          </c:extLst>
        </c:ser>
        <c:ser>
          <c:idx val="2"/>
          <c:order val="2"/>
          <c:tx>
            <c:strRef>
              <c:f>'NOVEMBER 25'!$K$4</c:f>
              <c:strCache>
                <c:ptCount val="1"/>
                <c:pt idx="0">
                  <c:v>kWh
na
dan</c:v>
                </c:pt>
              </c:strCache>
            </c:strRef>
          </c:tx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 i="0" baseline="0">
                    <a:solidFill>
                      <a:schemeClr val="accent3">
                        <a:lumMod val="75000"/>
                      </a:schemeClr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'NOVEMBER 25'!$B$6:$B$36</c:f>
              <c:numCache>
                <c:formatCode>d/</c:formatCode>
                <c:ptCount val="31"/>
                <c:pt idx="0">
                  <c:v>45962</c:v>
                </c:pt>
                <c:pt idx="1">
                  <c:v>45963</c:v>
                </c:pt>
                <c:pt idx="2">
                  <c:v>45964</c:v>
                </c:pt>
                <c:pt idx="3">
                  <c:v>45965</c:v>
                </c:pt>
                <c:pt idx="4">
                  <c:v>45966</c:v>
                </c:pt>
                <c:pt idx="5">
                  <c:v>45967</c:v>
                </c:pt>
                <c:pt idx="6">
                  <c:v>45968</c:v>
                </c:pt>
                <c:pt idx="7">
                  <c:v>45969</c:v>
                </c:pt>
                <c:pt idx="8">
                  <c:v>45970</c:v>
                </c:pt>
                <c:pt idx="9">
                  <c:v>45971</c:v>
                </c:pt>
                <c:pt idx="10">
                  <c:v>45972</c:v>
                </c:pt>
                <c:pt idx="11">
                  <c:v>45973</c:v>
                </c:pt>
                <c:pt idx="12">
                  <c:v>45974</c:v>
                </c:pt>
                <c:pt idx="13">
                  <c:v>45975</c:v>
                </c:pt>
                <c:pt idx="14">
                  <c:v>45976</c:v>
                </c:pt>
                <c:pt idx="15">
                  <c:v>45977</c:v>
                </c:pt>
                <c:pt idx="16">
                  <c:v>45978</c:v>
                </c:pt>
                <c:pt idx="17">
                  <c:v>45979</c:v>
                </c:pt>
                <c:pt idx="18">
                  <c:v>45980</c:v>
                </c:pt>
                <c:pt idx="19">
                  <c:v>45981</c:v>
                </c:pt>
                <c:pt idx="20">
                  <c:v>45982</c:v>
                </c:pt>
                <c:pt idx="21">
                  <c:v>45983</c:v>
                </c:pt>
                <c:pt idx="22">
                  <c:v>45984</c:v>
                </c:pt>
                <c:pt idx="23">
                  <c:v>45985</c:v>
                </c:pt>
                <c:pt idx="24">
                  <c:v>45986</c:v>
                </c:pt>
                <c:pt idx="25">
                  <c:v>45987</c:v>
                </c:pt>
                <c:pt idx="26">
                  <c:v>45988</c:v>
                </c:pt>
                <c:pt idx="27">
                  <c:v>45989</c:v>
                </c:pt>
                <c:pt idx="28">
                  <c:v>45990</c:v>
                </c:pt>
                <c:pt idx="29">
                  <c:v>45991</c:v>
                </c:pt>
              </c:numCache>
            </c:numRef>
          </c:cat>
          <c:val>
            <c:numRef>
              <c:f>'NOVEMBER 25'!$K$6:$K$36</c:f>
              <c:numCache>
                <c:formatCode>0</c:formatCode>
                <c:ptCount val="31"/>
                <c:pt idx="0">
                  <c:v>23</c:v>
                </c:pt>
                <c:pt idx="1">
                  <c:v>23</c:v>
                </c:pt>
                <c:pt idx="2">
                  <c:v>25</c:v>
                </c:pt>
                <c:pt idx="3">
                  <c:v>36</c:v>
                </c:pt>
                <c:pt idx="4">
                  <c:v>43</c:v>
                </c:pt>
                <c:pt idx="5">
                  <c:v>42</c:v>
                </c:pt>
                <c:pt idx="6">
                  <c:v>40</c:v>
                </c:pt>
                <c:pt idx="7">
                  <c:v>35</c:v>
                </c:pt>
                <c:pt idx="8">
                  <c:v>41</c:v>
                </c:pt>
                <c:pt idx="9">
                  <c:v>42</c:v>
                </c:pt>
                <c:pt idx="10">
                  <c:v>46</c:v>
                </c:pt>
                <c:pt idx="11">
                  <c:v>49</c:v>
                </c:pt>
                <c:pt idx="12">
                  <c:v>43</c:v>
                </c:pt>
                <c:pt idx="13">
                  <c:v>44</c:v>
                </c:pt>
                <c:pt idx="14">
                  <c:v>37</c:v>
                </c:pt>
                <c:pt idx="15">
                  <c:v>31</c:v>
                </c:pt>
                <c:pt idx="16">
                  <c:v>29</c:v>
                </c:pt>
                <c:pt idx="17">
                  <c:v>52</c:v>
                </c:pt>
                <c:pt idx="18">
                  <c:v>61</c:v>
                </c:pt>
                <c:pt idx="19">
                  <c:v>64</c:v>
                </c:pt>
                <c:pt idx="20">
                  <c:v>68</c:v>
                </c:pt>
                <c:pt idx="21">
                  <c:v>68</c:v>
                </c:pt>
                <c:pt idx="22">
                  <c:v>82</c:v>
                </c:pt>
                <c:pt idx="23">
                  <c:v>76</c:v>
                </c:pt>
                <c:pt idx="24">
                  <c:v>60</c:v>
                </c:pt>
                <c:pt idx="25">
                  <c:v>61</c:v>
                </c:pt>
                <c:pt idx="26">
                  <c:v>68</c:v>
                </c:pt>
                <c:pt idx="27">
                  <c:v>74</c:v>
                </c:pt>
                <c:pt idx="28">
                  <c:v>84</c:v>
                </c:pt>
                <c:pt idx="29">
                  <c:v>82</c:v>
                </c:pt>
                <c:pt idx="30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77F-41CC-A8C8-F6C30DA2D9B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6847488"/>
        <c:axId val="216849024"/>
      </c:lineChart>
      <c:dateAx>
        <c:axId val="216847488"/>
        <c:scaling>
          <c:orientation val="minMax"/>
          <c:max val="45991"/>
          <c:min val="45962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d/" sourceLinked="1"/>
        <c:majorTickMark val="out"/>
        <c:minorTickMark val="none"/>
        <c:tickLblPos val="low"/>
        <c:txPr>
          <a:bodyPr rot="-5400000" vert="horz"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6849024"/>
        <c:crossesAt val="0"/>
        <c:auto val="1"/>
        <c:lblOffset val="100"/>
        <c:baseTimeUnit val="days"/>
        <c:majorUnit val="1"/>
        <c:majorTimeUnit val="days"/>
      </c:dateAx>
      <c:valAx>
        <c:axId val="216849024"/>
        <c:scaling>
          <c:orientation val="minMax"/>
          <c:max val="9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sl-SI" sz="1400"/>
                  <a:t>kWh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6847488"/>
        <c:crossesAt val="45962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87027694302292469"/>
          <c:y val="0.33390992792567598"/>
          <c:w val="0.1227018539490607"/>
          <c:h val="0.29263481810690178"/>
        </c:manualLayout>
      </c:layout>
      <c:overlay val="0"/>
      <c:txPr>
        <a:bodyPr/>
        <a:lstStyle/>
        <a:p>
          <a:pPr>
            <a:defRPr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sl-SI"/>
        </a:p>
      </c:txPr>
    </c:legend>
    <c:plotVisOnly val="1"/>
    <c:dispBlanksAs val="gap"/>
    <c:showDLblsOverMax val="0"/>
  </c:chart>
  <c:printSettings>
    <c:headerFooter/>
    <c:pageMargins b="0.74803149606299213" l="0.19685039370078741" r="0.19685039370078741" t="0.74803149606299213" header="0.31496062992125984" footer="0.31496062992125984"/>
    <c:pageSetup orientation="landscape"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Zunanja temperatura zraka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ob 8°° in 20°° ter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 najvišja dnevna</a:t>
            </a:r>
            <a:endParaRPr lang="sl-SI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NOVEMBER 2025</a:t>
            </a:r>
          </a:p>
        </c:rich>
      </c:tx>
      <c:layout>
        <c:manualLayout>
          <c:xMode val="edge"/>
          <c:yMode val="edge"/>
          <c:x val="0.16388056413353541"/>
          <c:y val="2.584893107200536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7488552162078173E-2"/>
          <c:y val="0.13042826312266734"/>
          <c:w val="0.82287545725828493"/>
          <c:h val="0.75135321133502153"/>
        </c:manualLayout>
      </c:layout>
      <c:lineChart>
        <c:grouping val="standard"/>
        <c:varyColors val="0"/>
        <c:ser>
          <c:idx val="0"/>
          <c:order val="0"/>
          <c:tx>
            <c:strRef>
              <c:f>'NOVEMBER 25'!$F$4</c:f>
              <c:strCache>
                <c:ptCount val="1"/>
                <c:pt idx="0">
                  <c:v>zunanja
temp. 8°°
°C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endParaRPr lang="sl-SI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'NOVEMBER 25'!$B$6:$B$36</c:f>
              <c:numCache>
                <c:formatCode>d/</c:formatCode>
                <c:ptCount val="31"/>
                <c:pt idx="0">
                  <c:v>45962</c:v>
                </c:pt>
                <c:pt idx="1">
                  <c:v>45963</c:v>
                </c:pt>
                <c:pt idx="2">
                  <c:v>45964</c:v>
                </c:pt>
                <c:pt idx="3">
                  <c:v>45965</c:v>
                </c:pt>
                <c:pt idx="4">
                  <c:v>45966</c:v>
                </c:pt>
                <c:pt idx="5">
                  <c:v>45967</c:v>
                </c:pt>
                <c:pt idx="6">
                  <c:v>45968</c:v>
                </c:pt>
                <c:pt idx="7">
                  <c:v>45969</c:v>
                </c:pt>
                <c:pt idx="8">
                  <c:v>45970</c:v>
                </c:pt>
                <c:pt idx="9">
                  <c:v>45971</c:v>
                </c:pt>
                <c:pt idx="10">
                  <c:v>45972</c:v>
                </c:pt>
                <c:pt idx="11">
                  <c:v>45973</c:v>
                </c:pt>
                <c:pt idx="12">
                  <c:v>45974</c:v>
                </c:pt>
                <c:pt idx="13">
                  <c:v>45975</c:v>
                </c:pt>
                <c:pt idx="14">
                  <c:v>45976</c:v>
                </c:pt>
                <c:pt idx="15">
                  <c:v>45977</c:v>
                </c:pt>
                <c:pt idx="16">
                  <c:v>45978</c:v>
                </c:pt>
                <c:pt idx="17">
                  <c:v>45979</c:v>
                </c:pt>
                <c:pt idx="18">
                  <c:v>45980</c:v>
                </c:pt>
                <c:pt idx="19">
                  <c:v>45981</c:v>
                </c:pt>
                <c:pt idx="20">
                  <c:v>45982</c:v>
                </c:pt>
                <c:pt idx="21">
                  <c:v>45983</c:v>
                </c:pt>
                <c:pt idx="22">
                  <c:v>45984</c:v>
                </c:pt>
                <c:pt idx="23">
                  <c:v>45985</c:v>
                </c:pt>
                <c:pt idx="24">
                  <c:v>45986</c:v>
                </c:pt>
                <c:pt idx="25">
                  <c:v>45987</c:v>
                </c:pt>
                <c:pt idx="26">
                  <c:v>45988</c:v>
                </c:pt>
                <c:pt idx="27">
                  <c:v>45989</c:v>
                </c:pt>
                <c:pt idx="28">
                  <c:v>45990</c:v>
                </c:pt>
                <c:pt idx="29">
                  <c:v>45991</c:v>
                </c:pt>
              </c:numCache>
            </c:numRef>
          </c:cat>
          <c:val>
            <c:numRef>
              <c:f>'NOVEMBER 25'!$F$6:$F$36</c:f>
              <c:numCache>
                <c:formatCode>0</c:formatCode>
                <c:ptCount val="31"/>
                <c:pt idx="0">
                  <c:v>8</c:v>
                </c:pt>
                <c:pt idx="1">
                  <c:v>11</c:v>
                </c:pt>
                <c:pt idx="2">
                  <c:v>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</c:v>
                </c:pt>
                <c:pt idx="7">
                  <c:v>6</c:v>
                </c:pt>
                <c:pt idx="8">
                  <c:v>1</c:v>
                </c:pt>
                <c:pt idx="9">
                  <c:v>-1</c:v>
                </c:pt>
                <c:pt idx="10">
                  <c:v>-1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7</c:v>
                </c:pt>
                <c:pt idx="15">
                  <c:v>9</c:v>
                </c:pt>
                <c:pt idx="16">
                  <c:v>11</c:v>
                </c:pt>
                <c:pt idx="17">
                  <c:v>1</c:v>
                </c:pt>
                <c:pt idx="18">
                  <c:v>-2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-4</c:v>
                </c:pt>
                <c:pt idx="23">
                  <c:v>0</c:v>
                </c:pt>
                <c:pt idx="24">
                  <c:v>4</c:v>
                </c:pt>
                <c:pt idx="25">
                  <c:v>2</c:v>
                </c:pt>
                <c:pt idx="26">
                  <c:v>-1</c:v>
                </c:pt>
                <c:pt idx="27">
                  <c:v>-4</c:v>
                </c:pt>
                <c:pt idx="28">
                  <c:v>-5</c:v>
                </c:pt>
                <c:pt idx="29">
                  <c:v>-5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F5-43CE-94EC-4AB009410FBF}"/>
            </c:ext>
          </c:extLst>
        </c:ser>
        <c:ser>
          <c:idx val="1"/>
          <c:order val="1"/>
          <c:tx>
            <c:strRef>
              <c:f>'NOVEMBER 25'!$J$4</c:f>
              <c:strCache>
                <c:ptCount val="1"/>
                <c:pt idx="0">
                  <c:v>zunanja
temp. 20°°
°C</c:v>
                </c:pt>
              </c:strCache>
            </c:strRef>
          </c:tx>
          <c:marker>
            <c:symbol val="none"/>
          </c:marker>
          <c:dLbls>
            <c:dLbl>
              <c:idx val="7"/>
              <c:numFmt formatCode="0" sourceLinked="0"/>
              <c:spPr/>
              <c:txPr>
                <a:bodyPr/>
                <a:lstStyle/>
                <a:p>
                  <a:pPr>
                    <a:defRPr>
                      <a:solidFill>
                        <a:srgbClr val="FF0000"/>
                      </a:solidFill>
                    </a:defRPr>
                  </a:pPr>
                  <a:endParaRPr lang="sl-SI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B3F5-43CE-94EC-4AB009410FB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rgbClr val="FF0000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'NOVEMBER 25'!$B$6:$B$36</c:f>
              <c:numCache>
                <c:formatCode>d/</c:formatCode>
                <c:ptCount val="31"/>
                <c:pt idx="0">
                  <c:v>45962</c:v>
                </c:pt>
                <c:pt idx="1">
                  <c:v>45963</c:v>
                </c:pt>
                <c:pt idx="2">
                  <c:v>45964</c:v>
                </c:pt>
                <c:pt idx="3">
                  <c:v>45965</c:v>
                </c:pt>
                <c:pt idx="4">
                  <c:v>45966</c:v>
                </c:pt>
                <c:pt idx="5">
                  <c:v>45967</c:v>
                </c:pt>
                <c:pt idx="6">
                  <c:v>45968</c:v>
                </c:pt>
                <c:pt idx="7">
                  <c:v>45969</c:v>
                </c:pt>
                <c:pt idx="8">
                  <c:v>45970</c:v>
                </c:pt>
                <c:pt idx="9">
                  <c:v>45971</c:v>
                </c:pt>
                <c:pt idx="10">
                  <c:v>45972</c:v>
                </c:pt>
                <c:pt idx="11">
                  <c:v>45973</c:v>
                </c:pt>
                <c:pt idx="12">
                  <c:v>45974</c:v>
                </c:pt>
                <c:pt idx="13">
                  <c:v>45975</c:v>
                </c:pt>
                <c:pt idx="14">
                  <c:v>45976</c:v>
                </c:pt>
                <c:pt idx="15">
                  <c:v>45977</c:v>
                </c:pt>
                <c:pt idx="16">
                  <c:v>45978</c:v>
                </c:pt>
                <c:pt idx="17">
                  <c:v>45979</c:v>
                </c:pt>
                <c:pt idx="18">
                  <c:v>45980</c:v>
                </c:pt>
                <c:pt idx="19">
                  <c:v>45981</c:v>
                </c:pt>
                <c:pt idx="20">
                  <c:v>45982</c:v>
                </c:pt>
                <c:pt idx="21">
                  <c:v>45983</c:v>
                </c:pt>
                <c:pt idx="22">
                  <c:v>45984</c:v>
                </c:pt>
                <c:pt idx="23">
                  <c:v>45985</c:v>
                </c:pt>
                <c:pt idx="24">
                  <c:v>45986</c:v>
                </c:pt>
                <c:pt idx="25">
                  <c:v>45987</c:v>
                </c:pt>
                <c:pt idx="26">
                  <c:v>45988</c:v>
                </c:pt>
                <c:pt idx="27">
                  <c:v>45989</c:v>
                </c:pt>
                <c:pt idx="28">
                  <c:v>45990</c:v>
                </c:pt>
                <c:pt idx="29">
                  <c:v>45991</c:v>
                </c:pt>
              </c:numCache>
            </c:numRef>
          </c:cat>
          <c:val>
            <c:numRef>
              <c:f>'NOVEMBER 25'!$J$6:$J$36</c:f>
              <c:numCache>
                <c:formatCode>0</c:formatCode>
                <c:ptCount val="31"/>
                <c:pt idx="0">
                  <c:v>12</c:v>
                </c:pt>
                <c:pt idx="1">
                  <c:v>12</c:v>
                </c:pt>
                <c:pt idx="2">
                  <c:v>5</c:v>
                </c:pt>
                <c:pt idx="3">
                  <c:v>4</c:v>
                </c:pt>
                <c:pt idx="4">
                  <c:v>3</c:v>
                </c:pt>
                <c:pt idx="5">
                  <c:v>4</c:v>
                </c:pt>
                <c:pt idx="6">
                  <c:v>7</c:v>
                </c:pt>
                <c:pt idx="7">
                  <c:v>6</c:v>
                </c:pt>
                <c:pt idx="8">
                  <c:v>4</c:v>
                </c:pt>
                <c:pt idx="9">
                  <c:v>3</c:v>
                </c:pt>
                <c:pt idx="10">
                  <c:v>2</c:v>
                </c:pt>
                <c:pt idx="11">
                  <c:v>3</c:v>
                </c:pt>
                <c:pt idx="12">
                  <c:v>4</c:v>
                </c:pt>
                <c:pt idx="13">
                  <c:v>7</c:v>
                </c:pt>
                <c:pt idx="14">
                  <c:v>11</c:v>
                </c:pt>
                <c:pt idx="15">
                  <c:v>11</c:v>
                </c:pt>
                <c:pt idx="16">
                  <c:v>8</c:v>
                </c:pt>
                <c:pt idx="17">
                  <c:v>2</c:v>
                </c:pt>
                <c:pt idx="18">
                  <c:v>3</c:v>
                </c:pt>
                <c:pt idx="19">
                  <c:v>3</c:v>
                </c:pt>
                <c:pt idx="20">
                  <c:v>1</c:v>
                </c:pt>
                <c:pt idx="21">
                  <c:v>-1</c:v>
                </c:pt>
                <c:pt idx="22">
                  <c:v>-4</c:v>
                </c:pt>
                <c:pt idx="23">
                  <c:v>4</c:v>
                </c:pt>
                <c:pt idx="24">
                  <c:v>4</c:v>
                </c:pt>
                <c:pt idx="25">
                  <c:v>2</c:v>
                </c:pt>
                <c:pt idx="26">
                  <c:v>-2</c:v>
                </c:pt>
                <c:pt idx="27">
                  <c:v>-3</c:v>
                </c:pt>
                <c:pt idx="28">
                  <c:v>-4</c:v>
                </c:pt>
                <c:pt idx="29">
                  <c:v>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3F5-43CE-94EC-4AB009410FBF}"/>
            </c:ext>
          </c:extLst>
        </c:ser>
        <c:ser>
          <c:idx val="2"/>
          <c:order val="2"/>
          <c:tx>
            <c:strRef>
              <c:f>'NOVEMBER 25'!$M$4</c:f>
              <c:strCache>
                <c:ptCount val="1"/>
                <c:pt idx="0">
                  <c:v>najvišja 
dne. temp.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 i="0" baseline="0">
                    <a:solidFill>
                      <a:schemeClr val="accent3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'NOVEMBER 25'!$M$6:$M$36</c:f>
              <c:numCache>
                <c:formatCode>General</c:formatCode>
                <c:ptCount val="31"/>
                <c:pt idx="0">
                  <c:v>15</c:v>
                </c:pt>
                <c:pt idx="1">
                  <c:v>15</c:v>
                </c:pt>
                <c:pt idx="2">
                  <c:v>15</c:v>
                </c:pt>
                <c:pt idx="3">
                  <c:v>13</c:v>
                </c:pt>
                <c:pt idx="4">
                  <c:v>13</c:v>
                </c:pt>
                <c:pt idx="5">
                  <c:v>12</c:v>
                </c:pt>
                <c:pt idx="6">
                  <c:v>12</c:v>
                </c:pt>
                <c:pt idx="7">
                  <c:v>10</c:v>
                </c:pt>
                <c:pt idx="8">
                  <c:v>12</c:v>
                </c:pt>
                <c:pt idx="9">
                  <c:v>12</c:v>
                </c:pt>
                <c:pt idx="10">
                  <c:v>11</c:v>
                </c:pt>
                <c:pt idx="11">
                  <c:v>12</c:v>
                </c:pt>
                <c:pt idx="12">
                  <c:v>15</c:v>
                </c:pt>
                <c:pt idx="13">
                  <c:v>14</c:v>
                </c:pt>
                <c:pt idx="14">
                  <c:v>13</c:v>
                </c:pt>
                <c:pt idx="15">
                  <c:v>13</c:v>
                </c:pt>
                <c:pt idx="16">
                  <c:v>11</c:v>
                </c:pt>
                <c:pt idx="17">
                  <c:v>4</c:v>
                </c:pt>
                <c:pt idx="18">
                  <c:v>0</c:v>
                </c:pt>
                <c:pt idx="19">
                  <c:v>4</c:v>
                </c:pt>
                <c:pt idx="20">
                  <c:v>2</c:v>
                </c:pt>
                <c:pt idx="21">
                  <c:v>2</c:v>
                </c:pt>
                <c:pt idx="22">
                  <c:v>3</c:v>
                </c:pt>
                <c:pt idx="23">
                  <c:v>5</c:v>
                </c:pt>
                <c:pt idx="24">
                  <c:v>6</c:v>
                </c:pt>
                <c:pt idx="25">
                  <c:v>7</c:v>
                </c:pt>
                <c:pt idx="26">
                  <c:v>6</c:v>
                </c:pt>
                <c:pt idx="27">
                  <c:v>4</c:v>
                </c:pt>
                <c:pt idx="28">
                  <c:v>6</c:v>
                </c:pt>
                <c:pt idx="29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3F5-43CE-94EC-4AB009410FB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6905984"/>
        <c:axId val="216920064"/>
      </c:lineChart>
      <c:dateAx>
        <c:axId val="216905984"/>
        <c:scaling>
          <c:orientation val="minMax"/>
          <c:max val="45991"/>
          <c:min val="45962"/>
        </c:scaling>
        <c:delete val="0"/>
        <c:axPos val="b"/>
        <c:majorGridlines/>
        <c:minorGridlines/>
        <c:numFmt formatCode="d/" sourceLinked="1"/>
        <c:majorTickMark val="out"/>
        <c:minorTickMark val="none"/>
        <c:tickLblPos val="low"/>
        <c:txPr>
          <a:bodyPr rot="-5400000" vert="horz"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6920064"/>
        <c:crosses val="autoZero"/>
        <c:auto val="1"/>
        <c:lblOffset val="100"/>
        <c:baseTimeUnit val="days"/>
        <c:majorUnit val="1"/>
        <c:majorTimeUnit val="days"/>
      </c:dateAx>
      <c:valAx>
        <c:axId val="216920064"/>
        <c:scaling>
          <c:orientation val="minMax"/>
          <c:max val="30"/>
          <c:min val="-1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 sz="1400"/>
                  <a:t>°C</a:t>
                </a:r>
              </a:p>
            </c:rich>
          </c:tx>
          <c:overlay val="0"/>
        </c:title>
        <c:numFmt formatCode="0" sourceLinked="1"/>
        <c:majorTickMark val="none"/>
        <c:minorTickMark val="none"/>
        <c:tickLblPos val="nextTo"/>
        <c:spPr>
          <a:ln w="9525"/>
        </c:spPr>
        <c:txPr>
          <a:bodyPr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6905984"/>
        <c:crossesAt val="45962"/>
        <c:crossBetween val="between"/>
      </c:valAx>
    </c:plotArea>
    <c:legend>
      <c:legendPos val="r"/>
      <c:layout>
        <c:manualLayout>
          <c:xMode val="edge"/>
          <c:yMode val="edge"/>
          <c:x val="0.87253035595942807"/>
          <c:y val="0.29951464996023014"/>
          <c:w val="0.12746964404057196"/>
          <c:h val="0.37447228438518004"/>
        </c:manualLayout>
      </c:layout>
      <c:overlay val="0"/>
      <c:txPr>
        <a:bodyPr/>
        <a:lstStyle/>
        <a:p>
          <a:pPr>
            <a:defRPr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sl-SI"/>
        </a:p>
      </c:txPr>
    </c:legend>
    <c:plotVisOnly val="1"/>
    <c:dispBlanksAs val="gap"/>
    <c:showDLblsOverMax val="0"/>
  </c:chart>
  <c:printSettings>
    <c:headerFooter/>
    <c:pageMargins b="0.74803149606299213" l="0.19685039370078741" r="0.19685039370078741" t="0.74803149606299213" header="0.31496062992125984" footer="0.31496062992125984"/>
    <c:pageSetup orientation="landscape"/>
  </c:printSettings>
  <c:userShapes r:id="rId1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TČ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- poraba električne energije v kWh po dnevih</a:t>
            </a:r>
          </a:p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DECEMBER 2025 </a:t>
            </a:r>
            <a:endParaRPr 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6149382334811657E-2"/>
          <c:y val="0.12880278854032134"/>
          <c:w val="0.84024919885562821"/>
          <c:h val="0.78532965593456894"/>
        </c:manualLayout>
      </c:layout>
      <c:lineChart>
        <c:grouping val="standard"/>
        <c:varyColors val="0"/>
        <c:ser>
          <c:idx val="0"/>
          <c:order val="0"/>
          <c:tx>
            <c:strRef>
              <c:f>'DECEMBER 25'!$D$4</c:f>
              <c:strCache>
                <c:ptCount val="1"/>
                <c:pt idx="0">
                  <c:v>kWh
nočna
poraba</c:v>
                </c:pt>
              </c:strCache>
            </c:strRef>
          </c:tx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'DECEMBER 25'!$B$6:$B$36</c:f>
              <c:numCache>
                <c:formatCode>d/</c:formatCode>
                <c:ptCount val="31"/>
                <c:pt idx="0">
                  <c:v>45992</c:v>
                </c:pt>
                <c:pt idx="1">
                  <c:v>45993</c:v>
                </c:pt>
                <c:pt idx="2">
                  <c:v>45994</c:v>
                </c:pt>
                <c:pt idx="3">
                  <c:v>45995</c:v>
                </c:pt>
                <c:pt idx="4">
                  <c:v>45996</c:v>
                </c:pt>
                <c:pt idx="5">
                  <c:v>45997</c:v>
                </c:pt>
                <c:pt idx="6">
                  <c:v>45998</c:v>
                </c:pt>
                <c:pt idx="7">
                  <c:v>45999</c:v>
                </c:pt>
                <c:pt idx="8">
                  <c:v>46000</c:v>
                </c:pt>
                <c:pt idx="9">
                  <c:v>46001</c:v>
                </c:pt>
                <c:pt idx="10">
                  <c:v>46002</c:v>
                </c:pt>
                <c:pt idx="11">
                  <c:v>46003</c:v>
                </c:pt>
                <c:pt idx="12">
                  <c:v>46004</c:v>
                </c:pt>
                <c:pt idx="13">
                  <c:v>46005</c:v>
                </c:pt>
                <c:pt idx="14">
                  <c:v>46006</c:v>
                </c:pt>
                <c:pt idx="15">
                  <c:v>46007</c:v>
                </c:pt>
                <c:pt idx="16">
                  <c:v>46008</c:v>
                </c:pt>
                <c:pt idx="17">
                  <c:v>46009</c:v>
                </c:pt>
                <c:pt idx="18">
                  <c:v>46010</c:v>
                </c:pt>
                <c:pt idx="19">
                  <c:v>46011</c:v>
                </c:pt>
                <c:pt idx="20">
                  <c:v>46012</c:v>
                </c:pt>
                <c:pt idx="21">
                  <c:v>46013</c:v>
                </c:pt>
                <c:pt idx="22">
                  <c:v>46014</c:v>
                </c:pt>
                <c:pt idx="23">
                  <c:v>46015</c:v>
                </c:pt>
                <c:pt idx="24">
                  <c:v>46016</c:v>
                </c:pt>
                <c:pt idx="25">
                  <c:v>46017</c:v>
                </c:pt>
                <c:pt idx="26">
                  <c:v>46018</c:v>
                </c:pt>
                <c:pt idx="27">
                  <c:v>46019</c:v>
                </c:pt>
                <c:pt idx="28">
                  <c:v>46020</c:v>
                </c:pt>
                <c:pt idx="29">
                  <c:v>46021</c:v>
                </c:pt>
                <c:pt idx="30">
                  <c:v>46022</c:v>
                </c:pt>
              </c:numCache>
            </c:numRef>
          </c:cat>
          <c:val>
            <c:numRef>
              <c:f>'DECEMBER 25'!$D$6:$D$36</c:f>
              <c:numCache>
                <c:formatCode>0</c:formatCode>
                <c:ptCount val="31"/>
                <c:pt idx="0">
                  <c:v>37</c:v>
                </c:pt>
                <c:pt idx="1">
                  <c:v>31</c:v>
                </c:pt>
                <c:pt idx="2">
                  <c:v>28</c:v>
                </c:pt>
                <c:pt idx="3">
                  <c:v>33</c:v>
                </c:pt>
                <c:pt idx="4">
                  <c:v>30</c:v>
                </c:pt>
                <c:pt idx="5">
                  <c:v>30</c:v>
                </c:pt>
                <c:pt idx="6">
                  <c:v>24</c:v>
                </c:pt>
                <c:pt idx="7">
                  <c:v>29</c:v>
                </c:pt>
                <c:pt idx="8">
                  <c:v>30</c:v>
                </c:pt>
                <c:pt idx="9">
                  <c:v>31</c:v>
                </c:pt>
                <c:pt idx="10">
                  <c:v>37</c:v>
                </c:pt>
                <c:pt idx="11">
                  <c:v>35</c:v>
                </c:pt>
                <c:pt idx="12">
                  <c:v>38</c:v>
                </c:pt>
                <c:pt idx="13">
                  <c:v>47</c:v>
                </c:pt>
                <c:pt idx="14">
                  <c:v>61</c:v>
                </c:pt>
                <c:pt idx="15">
                  <c:v>56</c:v>
                </c:pt>
                <c:pt idx="16">
                  <c:v>41</c:v>
                </c:pt>
                <c:pt idx="17">
                  <c:v>41</c:v>
                </c:pt>
                <c:pt idx="18">
                  <c:v>35</c:v>
                </c:pt>
                <c:pt idx="19">
                  <c:v>34</c:v>
                </c:pt>
                <c:pt idx="20">
                  <c:v>31</c:v>
                </c:pt>
                <c:pt idx="21">
                  <c:v>34</c:v>
                </c:pt>
                <c:pt idx="22">
                  <c:v>37</c:v>
                </c:pt>
                <c:pt idx="23">
                  <c:v>38</c:v>
                </c:pt>
                <c:pt idx="24">
                  <c:v>40</c:v>
                </c:pt>
                <c:pt idx="25">
                  <c:v>35</c:v>
                </c:pt>
                <c:pt idx="26">
                  <c:v>56</c:v>
                </c:pt>
                <c:pt idx="27">
                  <c:v>65</c:v>
                </c:pt>
                <c:pt idx="28">
                  <c:v>56</c:v>
                </c:pt>
                <c:pt idx="29">
                  <c:v>49</c:v>
                </c:pt>
                <c:pt idx="30">
                  <c:v>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25-4292-8A14-C1D60EE75A1D}"/>
            </c:ext>
          </c:extLst>
        </c:ser>
        <c:ser>
          <c:idx val="1"/>
          <c:order val="1"/>
          <c:tx>
            <c:strRef>
              <c:f>'DECEMBER 25'!$H$4</c:f>
              <c:strCache>
                <c:ptCount val="1"/>
                <c:pt idx="0">
                  <c:v>kWh
dnevna
poraba</c:v>
                </c:pt>
              </c:strCache>
            </c:strRef>
          </c:tx>
          <c:marker>
            <c:symbol val="none"/>
          </c:marker>
          <c:dLbls>
            <c:numFmt formatCode="#,##0" sourceLinked="0"/>
            <c:spPr>
              <a:noFill/>
            </c:spPr>
            <c:txPr>
              <a:bodyPr/>
              <a:lstStyle/>
              <a:p>
                <a:pPr>
                  <a:defRPr>
                    <a:solidFill>
                      <a:srgbClr val="FF0000"/>
                    </a:solidFill>
                  </a:defRPr>
                </a:pPr>
                <a:endParaRPr lang="sl-SI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'DECEMBER 25'!$B$6:$B$36</c:f>
              <c:numCache>
                <c:formatCode>d/</c:formatCode>
                <c:ptCount val="31"/>
                <c:pt idx="0">
                  <c:v>45992</c:v>
                </c:pt>
                <c:pt idx="1">
                  <c:v>45993</c:v>
                </c:pt>
                <c:pt idx="2">
                  <c:v>45994</c:v>
                </c:pt>
                <c:pt idx="3">
                  <c:v>45995</c:v>
                </c:pt>
                <c:pt idx="4">
                  <c:v>45996</c:v>
                </c:pt>
                <c:pt idx="5">
                  <c:v>45997</c:v>
                </c:pt>
                <c:pt idx="6">
                  <c:v>45998</c:v>
                </c:pt>
                <c:pt idx="7">
                  <c:v>45999</c:v>
                </c:pt>
                <c:pt idx="8">
                  <c:v>46000</c:v>
                </c:pt>
                <c:pt idx="9">
                  <c:v>46001</c:v>
                </c:pt>
                <c:pt idx="10">
                  <c:v>46002</c:v>
                </c:pt>
                <c:pt idx="11">
                  <c:v>46003</c:v>
                </c:pt>
                <c:pt idx="12">
                  <c:v>46004</c:v>
                </c:pt>
                <c:pt idx="13">
                  <c:v>46005</c:v>
                </c:pt>
                <c:pt idx="14">
                  <c:v>46006</c:v>
                </c:pt>
                <c:pt idx="15">
                  <c:v>46007</c:v>
                </c:pt>
                <c:pt idx="16">
                  <c:v>46008</c:v>
                </c:pt>
                <c:pt idx="17">
                  <c:v>46009</c:v>
                </c:pt>
                <c:pt idx="18">
                  <c:v>46010</c:v>
                </c:pt>
                <c:pt idx="19">
                  <c:v>46011</c:v>
                </c:pt>
                <c:pt idx="20">
                  <c:v>46012</c:v>
                </c:pt>
                <c:pt idx="21">
                  <c:v>46013</c:v>
                </c:pt>
                <c:pt idx="22">
                  <c:v>46014</c:v>
                </c:pt>
                <c:pt idx="23">
                  <c:v>46015</c:v>
                </c:pt>
                <c:pt idx="24">
                  <c:v>46016</c:v>
                </c:pt>
                <c:pt idx="25">
                  <c:v>46017</c:v>
                </c:pt>
                <c:pt idx="26">
                  <c:v>46018</c:v>
                </c:pt>
                <c:pt idx="27">
                  <c:v>46019</c:v>
                </c:pt>
                <c:pt idx="28">
                  <c:v>46020</c:v>
                </c:pt>
                <c:pt idx="29">
                  <c:v>46021</c:v>
                </c:pt>
                <c:pt idx="30">
                  <c:v>46022</c:v>
                </c:pt>
              </c:numCache>
            </c:numRef>
          </c:cat>
          <c:val>
            <c:numRef>
              <c:f>'DECEMBER 25'!$H$6:$H$36</c:f>
              <c:numCache>
                <c:formatCode>0</c:formatCode>
                <c:ptCount val="31"/>
                <c:pt idx="0">
                  <c:v>28</c:v>
                </c:pt>
                <c:pt idx="1">
                  <c:v>29</c:v>
                </c:pt>
                <c:pt idx="2">
                  <c:v>31</c:v>
                </c:pt>
                <c:pt idx="3">
                  <c:v>32</c:v>
                </c:pt>
                <c:pt idx="4">
                  <c:v>32</c:v>
                </c:pt>
                <c:pt idx="5">
                  <c:v>27</c:v>
                </c:pt>
                <c:pt idx="6">
                  <c:v>26</c:v>
                </c:pt>
                <c:pt idx="7">
                  <c:v>23</c:v>
                </c:pt>
                <c:pt idx="8">
                  <c:v>30</c:v>
                </c:pt>
                <c:pt idx="9">
                  <c:v>24</c:v>
                </c:pt>
                <c:pt idx="10">
                  <c:v>26</c:v>
                </c:pt>
                <c:pt idx="11">
                  <c:v>28</c:v>
                </c:pt>
                <c:pt idx="12">
                  <c:v>30</c:v>
                </c:pt>
                <c:pt idx="13">
                  <c:v>51</c:v>
                </c:pt>
                <c:pt idx="14">
                  <c:v>38</c:v>
                </c:pt>
                <c:pt idx="15">
                  <c:v>49</c:v>
                </c:pt>
                <c:pt idx="16">
                  <c:v>40</c:v>
                </c:pt>
                <c:pt idx="17">
                  <c:v>23</c:v>
                </c:pt>
                <c:pt idx="18">
                  <c:v>25</c:v>
                </c:pt>
                <c:pt idx="19">
                  <c:v>33</c:v>
                </c:pt>
                <c:pt idx="20">
                  <c:v>33</c:v>
                </c:pt>
                <c:pt idx="21">
                  <c:v>37</c:v>
                </c:pt>
                <c:pt idx="22">
                  <c:v>39</c:v>
                </c:pt>
                <c:pt idx="23">
                  <c:v>38</c:v>
                </c:pt>
                <c:pt idx="24">
                  <c:v>46</c:v>
                </c:pt>
                <c:pt idx="25">
                  <c:v>40</c:v>
                </c:pt>
                <c:pt idx="26">
                  <c:v>57</c:v>
                </c:pt>
                <c:pt idx="27">
                  <c:v>54</c:v>
                </c:pt>
                <c:pt idx="28">
                  <c:v>41</c:v>
                </c:pt>
                <c:pt idx="29">
                  <c:v>44</c:v>
                </c:pt>
                <c:pt idx="30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25-4292-8A14-C1D60EE75A1D}"/>
            </c:ext>
          </c:extLst>
        </c:ser>
        <c:ser>
          <c:idx val="2"/>
          <c:order val="2"/>
          <c:tx>
            <c:strRef>
              <c:f>'DECEMBER 25'!$K$4</c:f>
              <c:strCache>
                <c:ptCount val="1"/>
                <c:pt idx="0">
                  <c:v>kWh
na
dan</c:v>
                </c:pt>
              </c:strCache>
            </c:strRef>
          </c:tx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 i="0" baseline="0">
                    <a:solidFill>
                      <a:schemeClr val="accent3">
                        <a:lumMod val="75000"/>
                      </a:schemeClr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'DECEMBER 25'!$B$6:$B$36</c:f>
              <c:numCache>
                <c:formatCode>d/</c:formatCode>
                <c:ptCount val="31"/>
                <c:pt idx="0">
                  <c:v>45992</c:v>
                </c:pt>
                <c:pt idx="1">
                  <c:v>45993</c:v>
                </c:pt>
                <c:pt idx="2">
                  <c:v>45994</c:v>
                </c:pt>
                <c:pt idx="3">
                  <c:v>45995</c:v>
                </c:pt>
                <c:pt idx="4">
                  <c:v>45996</c:v>
                </c:pt>
                <c:pt idx="5">
                  <c:v>45997</c:v>
                </c:pt>
                <c:pt idx="6">
                  <c:v>45998</c:v>
                </c:pt>
                <c:pt idx="7">
                  <c:v>45999</c:v>
                </c:pt>
                <c:pt idx="8">
                  <c:v>46000</c:v>
                </c:pt>
                <c:pt idx="9">
                  <c:v>46001</c:v>
                </c:pt>
                <c:pt idx="10">
                  <c:v>46002</c:v>
                </c:pt>
                <c:pt idx="11">
                  <c:v>46003</c:v>
                </c:pt>
                <c:pt idx="12">
                  <c:v>46004</c:v>
                </c:pt>
                <c:pt idx="13">
                  <c:v>46005</c:v>
                </c:pt>
                <c:pt idx="14">
                  <c:v>46006</c:v>
                </c:pt>
                <c:pt idx="15">
                  <c:v>46007</c:v>
                </c:pt>
                <c:pt idx="16">
                  <c:v>46008</c:v>
                </c:pt>
                <c:pt idx="17">
                  <c:v>46009</c:v>
                </c:pt>
                <c:pt idx="18">
                  <c:v>46010</c:v>
                </c:pt>
                <c:pt idx="19">
                  <c:v>46011</c:v>
                </c:pt>
                <c:pt idx="20">
                  <c:v>46012</c:v>
                </c:pt>
                <c:pt idx="21">
                  <c:v>46013</c:v>
                </c:pt>
                <c:pt idx="22">
                  <c:v>46014</c:v>
                </c:pt>
                <c:pt idx="23">
                  <c:v>46015</c:v>
                </c:pt>
                <c:pt idx="24">
                  <c:v>46016</c:v>
                </c:pt>
                <c:pt idx="25">
                  <c:v>46017</c:v>
                </c:pt>
                <c:pt idx="26">
                  <c:v>46018</c:v>
                </c:pt>
                <c:pt idx="27">
                  <c:v>46019</c:v>
                </c:pt>
                <c:pt idx="28">
                  <c:v>46020</c:v>
                </c:pt>
                <c:pt idx="29">
                  <c:v>46021</c:v>
                </c:pt>
                <c:pt idx="30">
                  <c:v>46022</c:v>
                </c:pt>
              </c:numCache>
            </c:numRef>
          </c:cat>
          <c:val>
            <c:numRef>
              <c:f>'DECEMBER 25'!$K$6:$K$36</c:f>
              <c:numCache>
                <c:formatCode>0</c:formatCode>
                <c:ptCount val="31"/>
                <c:pt idx="0">
                  <c:v>65</c:v>
                </c:pt>
                <c:pt idx="1">
                  <c:v>60</c:v>
                </c:pt>
                <c:pt idx="2">
                  <c:v>59</c:v>
                </c:pt>
                <c:pt idx="3">
                  <c:v>65</c:v>
                </c:pt>
                <c:pt idx="4">
                  <c:v>62</c:v>
                </c:pt>
                <c:pt idx="5">
                  <c:v>57</c:v>
                </c:pt>
                <c:pt idx="6">
                  <c:v>50</c:v>
                </c:pt>
                <c:pt idx="7">
                  <c:v>52</c:v>
                </c:pt>
                <c:pt idx="8">
                  <c:v>60</c:v>
                </c:pt>
                <c:pt idx="9">
                  <c:v>55</c:v>
                </c:pt>
                <c:pt idx="10">
                  <c:v>63</c:v>
                </c:pt>
                <c:pt idx="11">
                  <c:v>63</c:v>
                </c:pt>
                <c:pt idx="12">
                  <c:v>68</c:v>
                </c:pt>
                <c:pt idx="13">
                  <c:v>98</c:v>
                </c:pt>
                <c:pt idx="14">
                  <c:v>99</c:v>
                </c:pt>
                <c:pt idx="15">
                  <c:v>105</c:v>
                </c:pt>
                <c:pt idx="16">
                  <c:v>81</c:v>
                </c:pt>
                <c:pt idx="17">
                  <c:v>64</c:v>
                </c:pt>
                <c:pt idx="18">
                  <c:v>60</c:v>
                </c:pt>
                <c:pt idx="19">
                  <c:v>67</c:v>
                </c:pt>
                <c:pt idx="20">
                  <c:v>64</c:v>
                </c:pt>
                <c:pt idx="21">
                  <c:v>71</c:v>
                </c:pt>
                <c:pt idx="22">
                  <c:v>76</c:v>
                </c:pt>
                <c:pt idx="23">
                  <c:v>76</c:v>
                </c:pt>
                <c:pt idx="24">
                  <c:v>86</c:v>
                </c:pt>
                <c:pt idx="25">
                  <c:v>75</c:v>
                </c:pt>
                <c:pt idx="26">
                  <c:v>113</c:v>
                </c:pt>
                <c:pt idx="27">
                  <c:v>119</c:v>
                </c:pt>
                <c:pt idx="28">
                  <c:v>97</c:v>
                </c:pt>
                <c:pt idx="29">
                  <c:v>93</c:v>
                </c:pt>
                <c:pt idx="30">
                  <c:v>116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D25-4292-8A14-C1D60EE75A1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6981888"/>
        <c:axId val="216983424"/>
      </c:lineChart>
      <c:dateAx>
        <c:axId val="216981888"/>
        <c:scaling>
          <c:orientation val="minMax"/>
          <c:min val="45992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d/" sourceLinked="1"/>
        <c:majorTickMark val="out"/>
        <c:minorTickMark val="none"/>
        <c:tickLblPos val="low"/>
        <c:txPr>
          <a:bodyPr rot="-5400000" vert="horz"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6983424"/>
        <c:crossesAt val="0"/>
        <c:auto val="1"/>
        <c:lblOffset val="100"/>
        <c:baseTimeUnit val="days"/>
        <c:majorUnit val="1"/>
        <c:majorTimeUnit val="days"/>
      </c:dateAx>
      <c:valAx>
        <c:axId val="216983424"/>
        <c:scaling>
          <c:orientation val="minMax"/>
          <c:max val="125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sl-SI" sz="1400"/>
                  <a:t>kWh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6981888"/>
        <c:crossesAt val="45992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87027694302292469"/>
          <c:y val="0.33390992792567598"/>
          <c:w val="0.1227018539490607"/>
          <c:h val="0.29263481810690178"/>
        </c:manualLayout>
      </c:layout>
      <c:overlay val="0"/>
      <c:txPr>
        <a:bodyPr/>
        <a:lstStyle/>
        <a:p>
          <a:pPr>
            <a:defRPr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sl-SI"/>
        </a:p>
      </c:txPr>
    </c:legend>
    <c:plotVisOnly val="1"/>
    <c:dispBlanksAs val="gap"/>
    <c:showDLblsOverMax val="0"/>
  </c:chart>
  <c:printSettings>
    <c:headerFooter/>
    <c:pageMargins b="0.74803149606299213" l="0.19685039370078741" r="0.19685039370078741" t="0.74803149606299213" header="0.31496062992125984" footer="0.31496062992125984"/>
    <c:pageSetup orientation="landscape"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Zunanja temperatura zraka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ob 8°° in 20°° ter</a:t>
            </a:r>
            <a:r>
              <a:rPr lang="sl-SI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 najvišja dnevna</a:t>
            </a:r>
            <a:endParaRPr lang="sl-SI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l-SI" sz="1200">
                <a:latin typeface="Times New Roman" panose="02020603050405020304" pitchFamily="18" charset="0"/>
                <a:cs typeface="Times New Roman" panose="02020603050405020304" pitchFamily="18" charset="0"/>
              </a:rPr>
              <a:t>DECEMBER 2025</a:t>
            </a:r>
          </a:p>
        </c:rich>
      </c:tx>
      <c:layout>
        <c:manualLayout>
          <c:xMode val="edge"/>
          <c:yMode val="edge"/>
          <c:x val="0.16388056413353541"/>
          <c:y val="2.584893107200536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7488552162078173E-2"/>
          <c:y val="0.13042826312266734"/>
          <c:w val="0.82287545725828493"/>
          <c:h val="0.75135321133502153"/>
        </c:manualLayout>
      </c:layout>
      <c:lineChart>
        <c:grouping val="standard"/>
        <c:varyColors val="0"/>
        <c:ser>
          <c:idx val="0"/>
          <c:order val="0"/>
          <c:tx>
            <c:strRef>
              <c:f>'DECEMBER 25'!$F$4</c:f>
              <c:strCache>
                <c:ptCount val="1"/>
                <c:pt idx="0">
                  <c:v>zunanja
temp. 8°°
°C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endParaRPr lang="sl-SI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'DECEMBER 25'!$B$6:$B$36</c:f>
              <c:numCache>
                <c:formatCode>d/</c:formatCode>
                <c:ptCount val="31"/>
                <c:pt idx="0">
                  <c:v>45992</c:v>
                </c:pt>
                <c:pt idx="1">
                  <c:v>45993</c:v>
                </c:pt>
                <c:pt idx="2">
                  <c:v>45994</c:v>
                </c:pt>
                <c:pt idx="3">
                  <c:v>45995</c:v>
                </c:pt>
                <c:pt idx="4">
                  <c:v>45996</c:v>
                </c:pt>
                <c:pt idx="5">
                  <c:v>45997</c:v>
                </c:pt>
                <c:pt idx="6">
                  <c:v>45998</c:v>
                </c:pt>
                <c:pt idx="7">
                  <c:v>45999</c:v>
                </c:pt>
                <c:pt idx="8">
                  <c:v>46000</c:v>
                </c:pt>
                <c:pt idx="9">
                  <c:v>46001</c:v>
                </c:pt>
                <c:pt idx="10">
                  <c:v>46002</c:v>
                </c:pt>
                <c:pt idx="11">
                  <c:v>46003</c:v>
                </c:pt>
                <c:pt idx="12">
                  <c:v>46004</c:v>
                </c:pt>
                <c:pt idx="13">
                  <c:v>46005</c:v>
                </c:pt>
                <c:pt idx="14">
                  <c:v>46006</c:v>
                </c:pt>
                <c:pt idx="15">
                  <c:v>46007</c:v>
                </c:pt>
                <c:pt idx="16">
                  <c:v>46008</c:v>
                </c:pt>
                <c:pt idx="17">
                  <c:v>46009</c:v>
                </c:pt>
                <c:pt idx="18">
                  <c:v>46010</c:v>
                </c:pt>
                <c:pt idx="19">
                  <c:v>46011</c:v>
                </c:pt>
                <c:pt idx="20">
                  <c:v>46012</c:v>
                </c:pt>
                <c:pt idx="21">
                  <c:v>46013</c:v>
                </c:pt>
                <c:pt idx="22">
                  <c:v>46014</c:v>
                </c:pt>
                <c:pt idx="23">
                  <c:v>46015</c:v>
                </c:pt>
                <c:pt idx="24">
                  <c:v>46016</c:v>
                </c:pt>
                <c:pt idx="25">
                  <c:v>46017</c:v>
                </c:pt>
                <c:pt idx="26">
                  <c:v>46018</c:v>
                </c:pt>
                <c:pt idx="27">
                  <c:v>46019</c:v>
                </c:pt>
                <c:pt idx="28">
                  <c:v>46020</c:v>
                </c:pt>
                <c:pt idx="29">
                  <c:v>46021</c:v>
                </c:pt>
                <c:pt idx="30">
                  <c:v>46022</c:v>
                </c:pt>
              </c:numCache>
            </c:numRef>
          </c:cat>
          <c:val>
            <c:numRef>
              <c:f>'DECEMBER 25'!$F$6:$F$36</c:f>
              <c:numCache>
                <c:formatCode>0</c:formatCode>
                <c:ptCount val="31"/>
                <c:pt idx="0">
                  <c:v>-2</c:v>
                </c:pt>
                <c:pt idx="1">
                  <c:v>1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2</c:v>
                </c:pt>
                <c:pt idx="7">
                  <c:v>4</c:v>
                </c:pt>
                <c:pt idx="8">
                  <c:v>0</c:v>
                </c:pt>
                <c:pt idx="9">
                  <c:v>-2</c:v>
                </c:pt>
                <c:pt idx="10">
                  <c:v>-2</c:v>
                </c:pt>
                <c:pt idx="11">
                  <c:v>-2</c:v>
                </c:pt>
                <c:pt idx="12">
                  <c:v>-2</c:v>
                </c:pt>
                <c:pt idx="13">
                  <c:v>-5</c:v>
                </c:pt>
                <c:pt idx="14">
                  <c:v>-4</c:v>
                </c:pt>
                <c:pt idx="15">
                  <c:v>-3</c:v>
                </c:pt>
                <c:pt idx="16">
                  <c:v>1</c:v>
                </c:pt>
                <c:pt idx="17">
                  <c:v>3</c:v>
                </c:pt>
                <c:pt idx="18">
                  <c:v>-1</c:v>
                </c:pt>
                <c:pt idx="19">
                  <c:v>-1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-4</c:v>
                </c:pt>
                <c:pt idx="27">
                  <c:v>-3</c:v>
                </c:pt>
                <c:pt idx="28">
                  <c:v>-3</c:v>
                </c:pt>
                <c:pt idx="29">
                  <c:v>-6</c:v>
                </c:pt>
                <c:pt idx="30">
                  <c:v>-6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F4-41EA-AFCF-149CA613672E}"/>
            </c:ext>
          </c:extLst>
        </c:ser>
        <c:ser>
          <c:idx val="1"/>
          <c:order val="1"/>
          <c:tx>
            <c:strRef>
              <c:f>'DECEMBER 25'!$J$4</c:f>
              <c:strCache>
                <c:ptCount val="1"/>
                <c:pt idx="0">
                  <c:v>zunanja
temp. 20°°
°C</c:v>
                </c:pt>
              </c:strCache>
            </c:strRef>
          </c:tx>
          <c:marker>
            <c:symbol val="none"/>
          </c:marker>
          <c:dLbls>
            <c:dLbl>
              <c:idx val="7"/>
              <c:numFmt formatCode="0" sourceLinked="0"/>
              <c:spPr/>
              <c:txPr>
                <a:bodyPr/>
                <a:lstStyle/>
                <a:p>
                  <a:pPr>
                    <a:defRPr>
                      <a:solidFill>
                        <a:srgbClr val="FF0000"/>
                      </a:solidFill>
                    </a:defRPr>
                  </a:pPr>
                  <a:endParaRPr lang="sl-SI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85F4-41EA-AFCF-149CA61367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rgbClr val="FF0000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'DECEMBER 25'!$B$6:$B$36</c:f>
              <c:numCache>
                <c:formatCode>d/</c:formatCode>
                <c:ptCount val="31"/>
                <c:pt idx="0">
                  <c:v>45992</c:v>
                </c:pt>
                <c:pt idx="1">
                  <c:v>45993</c:v>
                </c:pt>
                <c:pt idx="2">
                  <c:v>45994</c:v>
                </c:pt>
                <c:pt idx="3">
                  <c:v>45995</c:v>
                </c:pt>
                <c:pt idx="4">
                  <c:v>45996</c:v>
                </c:pt>
                <c:pt idx="5">
                  <c:v>45997</c:v>
                </c:pt>
                <c:pt idx="6">
                  <c:v>45998</c:v>
                </c:pt>
                <c:pt idx="7">
                  <c:v>45999</c:v>
                </c:pt>
                <c:pt idx="8">
                  <c:v>46000</c:v>
                </c:pt>
                <c:pt idx="9">
                  <c:v>46001</c:v>
                </c:pt>
                <c:pt idx="10">
                  <c:v>46002</c:v>
                </c:pt>
                <c:pt idx="11">
                  <c:v>46003</c:v>
                </c:pt>
                <c:pt idx="12">
                  <c:v>46004</c:v>
                </c:pt>
                <c:pt idx="13">
                  <c:v>46005</c:v>
                </c:pt>
                <c:pt idx="14">
                  <c:v>46006</c:v>
                </c:pt>
                <c:pt idx="15">
                  <c:v>46007</c:v>
                </c:pt>
                <c:pt idx="16">
                  <c:v>46008</c:v>
                </c:pt>
                <c:pt idx="17">
                  <c:v>46009</c:v>
                </c:pt>
                <c:pt idx="18">
                  <c:v>46010</c:v>
                </c:pt>
                <c:pt idx="19">
                  <c:v>46011</c:v>
                </c:pt>
                <c:pt idx="20">
                  <c:v>46012</c:v>
                </c:pt>
                <c:pt idx="21">
                  <c:v>46013</c:v>
                </c:pt>
                <c:pt idx="22">
                  <c:v>46014</c:v>
                </c:pt>
                <c:pt idx="23">
                  <c:v>46015</c:v>
                </c:pt>
                <c:pt idx="24">
                  <c:v>46016</c:v>
                </c:pt>
                <c:pt idx="25">
                  <c:v>46017</c:v>
                </c:pt>
                <c:pt idx="26">
                  <c:v>46018</c:v>
                </c:pt>
                <c:pt idx="27">
                  <c:v>46019</c:v>
                </c:pt>
                <c:pt idx="28">
                  <c:v>46020</c:v>
                </c:pt>
                <c:pt idx="29">
                  <c:v>46021</c:v>
                </c:pt>
                <c:pt idx="30">
                  <c:v>46022</c:v>
                </c:pt>
              </c:numCache>
            </c:numRef>
          </c:cat>
          <c:val>
            <c:numRef>
              <c:f>'DECEMBER 25'!$J$6:$J$36</c:f>
              <c:numCache>
                <c:formatCode>0</c:formatCode>
                <c:ptCount val="31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2</c:v>
                </c:pt>
                <c:pt idx="8">
                  <c:v>-2</c:v>
                </c:pt>
                <c:pt idx="9">
                  <c:v>-1</c:v>
                </c:pt>
                <c:pt idx="10">
                  <c:v>1</c:v>
                </c:pt>
                <c:pt idx="11">
                  <c:v>-1</c:v>
                </c:pt>
                <c:pt idx="12">
                  <c:v>-1</c:v>
                </c:pt>
                <c:pt idx="13">
                  <c:v>-4</c:v>
                </c:pt>
                <c:pt idx="14">
                  <c:v>-2</c:v>
                </c:pt>
                <c:pt idx="15">
                  <c:v>-2</c:v>
                </c:pt>
                <c:pt idx="16">
                  <c:v>2</c:v>
                </c:pt>
                <c:pt idx="17">
                  <c:v>4</c:v>
                </c:pt>
                <c:pt idx="18">
                  <c:v>1</c:v>
                </c:pt>
                <c:pt idx="19">
                  <c:v>3</c:v>
                </c:pt>
                <c:pt idx="20">
                  <c:v>3</c:v>
                </c:pt>
                <c:pt idx="21">
                  <c:v>1</c:v>
                </c:pt>
                <c:pt idx="22">
                  <c:v>1</c:v>
                </c:pt>
                <c:pt idx="23">
                  <c:v>-1</c:v>
                </c:pt>
                <c:pt idx="24">
                  <c:v>0</c:v>
                </c:pt>
                <c:pt idx="25">
                  <c:v>0</c:v>
                </c:pt>
                <c:pt idx="26">
                  <c:v>-3</c:v>
                </c:pt>
                <c:pt idx="27">
                  <c:v>-1</c:v>
                </c:pt>
                <c:pt idx="28">
                  <c:v>-3</c:v>
                </c:pt>
                <c:pt idx="29">
                  <c:v>-2</c:v>
                </c:pt>
                <c:pt idx="30">
                  <c:v>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F4-41EA-AFCF-149CA613672E}"/>
            </c:ext>
          </c:extLst>
        </c:ser>
        <c:ser>
          <c:idx val="2"/>
          <c:order val="2"/>
          <c:tx>
            <c:strRef>
              <c:f>'DECEMBER 25'!$M$4</c:f>
              <c:strCache>
                <c:ptCount val="1"/>
                <c:pt idx="0">
                  <c:v>najvišja 
dne. temp.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 i="0" baseline="0">
                    <a:solidFill>
                      <a:schemeClr val="accent3"/>
                    </a:solidFill>
                  </a:defRPr>
                </a:pPr>
                <a:endParaRPr lang="sl-SI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'DECEMBER 25'!$M$6:$M$36</c:f>
              <c:numCache>
                <c:formatCode>General</c:formatCode>
                <c:ptCount val="31"/>
                <c:pt idx="0">
                  <c:v>7</c:v>
                </c:pt>
                <c:pt idx="1">
                  <c:v>7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6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13</c:v>
                </c:pt>
                <c:pt idx="10">
                  <c:v>2</c:v>
                </c:pt>
                <c:pt idx="11">
                  <c:v>3</c:v>
                </c:pt>
                <c:pt idx="12">
                  <c:v>1</c:v>
                </c:pt>
                <c:pt idx="13">
                  <c:v>3</c:v>
                </c:pt>
                <c:pt idx="14">
                  <c:v>1</c:v>
                </c:pt>
                <c:pt idx="15">
                  <c:v>2</c:v>
                </c:pt>
                <c:pt idx="16">
                  <c:v>4</c:v>
                </c:pt>
                <c:pt idx="17">
                  <c:v>10</c:v>
                </c:pt>
                <c:pt idx="18">
                  <c:v>13</c:v>
                </c:pt>
                <c:pt idx="19">
                  <c:v>3</c:v>
                </c:pt>
                <c:pt idx="20">
                  <c:v>5</c:v>
                </c:pt>
                <c:pt idx="21">
                  <c:v>2</c:v>
                </c:pt>
                <c:pt idx="22">
                  <c:v>2</c:v>
                </c:pt>
                <c:pt idx="23">
                  <c:v>0</c:v>
                </c:pt>
                <c:pt idx="24">
                  <c:v>1</c:v>
                </c:pt>
                <c:pt idx="25">
                  <c:v>2</c:v>
                </c:pt>
                <c:pt idx="26">
                  <c:v>-2</c:v>
                </c:pt>
                <c:pt idx="27">
                  <c:v>0</c:v>
                </c:pt>
                <c:pt idx="28">
                  <c:v>4</c:v>
                </c:pt>
                <c:pt idx="29">
                  <c:v>3</c:v>
                </c:pt>
                <c:pt idx="3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5F4-41EA-AFCF-149CA613672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3767680"/>
        <c:axId val="213769216"/>
      </c:lineChart>
      <c:dateAx>
        <c:axId val="213767680"/>
        <c:scaling>
          <c:orientation val="minMax"/>
          <c:max val="46022"/>
          <c:min val="45992"/>
        </c:scaling>
        <c:delete val="0"/>
        <c:axPos val="b"/>
        <c:majorGridlines/>
        <c:minorGridlines/>
        <c:numFmt formatCode="d/" sourceLinked="1"/>
        <c:majorTickMark val="out"/>
        <c:minorTickMark val="none"/>
        <c:tickLblPos val="low"/>
        <c:txPr>
          <a:bodyPr rot="-5400000" vert="horz"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3769216"/>
        <c:crosses val="autoZero"/>
        <c:auto val="1"/>
        <c:lblOffset val="100"/>
        <c:baseTimeUnit val="days"/>
        <c:majorUnit val="1"/>
        <c:majorTimeUnit val="days"/>
      </c:dateAx>
      <c:valAx>
        <c:axId val="213769216"/>
        <c:scaling>
          <c:orientation val="minMax"/>
          <c:max val="20"/>
          <c:min val="-1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 sz="1400"/>
                  <a:t>°C</a:t>
                </a:r>
              </a:p>
            </c:rich>
          </c:tx>
          <c:overlay val="0"/>
        </c:title>
        <c:numFmt formatCode="0" sourceLinked="1"/>
        <c:majorTickMark val="none"/>
        <c:minorTickMark val="none"/>
        <c:tickLblPos val="nextTo"/>
        <c:spPr>
          <a:ln w="9525"/>
        </c:spPr>
        <c:txPr>
          <a:bodyPr/>
          <a:lstStyle/>
          <a:p>
            <a:pPr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sl-SI"/>
          </a:p>
        </c:txPr>
        <c:crossAx val="213767680"/>
        <c:crossesAt val="45992"/>
        <c:crossBetween val="between"/>
      </c:valAx>
    </c:plotArea>
    <c:legend>
      <c:legendPos val="r"/>
      <c:layout>
        <c:manualLayout>
          <c:xMode val="edge"/>
          <c:yMode val="edge"/>
          <c:x val="0.87253035595942807"/>
          <c:y val="0.29951464996023014"/>
          <c:w val="0.12746964404057196"/>
          <c:h val="0.37447228438518004"/>
        </c:manualLayout>
      </c:layout>
      <c:overlay val="0"/>
      <c:txPr>
        <a:bodyPr/>
        <a:lstStyle/>
        <a:p>
          <a:pPr>
            <a:defRPr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sl-SI"/>
        </a:p>
      </c:txPr>
    </c:legend>
    <c:plotVisOnly val="1"/>
    <c:dispBlanksAs val="gap"/>
    <c:showDLblsOverMax val="0"/>
  </c:chart>
  <c:printSettings>
    <c:headerFooter/>
    <c:pageMargins b="0.74803149606299213" l="0.19685039370078741" r="0.19685039370078741" t="0.74803149606299213" header="0.31496062992125984" footer="0.31496062992125984"/>
    <c:pageSetup orientation="landscape"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39066489996294"/>
          <c:y val="0.13936351706036745"/>
          <c:w val="0.64189971417982805"/>
          <c:h val="0.6475317147856517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PORABA!$C$3</c:f>
              <c:strCache>
                <c:ptCount val="1"/>
                <c:pt idx="0">
                  <c:v>višja tarifa
 (VT)</c:v>
                </c:pt>
              </c:strCache>
            </c:strRef>
          </c:tx>
          <c:invertIfNegative val="0"/>
          <c:cat>
            <c:strRef>
              <c:f>PORABA!$B$5:$B$16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MAREC</c:v>
                </c:pt>
                <c:pt idx="3">
                  <c:v>APRIL</c:v>
                </c:pt>
                <c:pt idx="4">
                  <c:v>MAJ</c:v>
                </c:pt>
                <c:pt idx="5">
                  <c:v>JUNIJ</c:v>
                </c:pt>
                <c:pt idx="6">
                  <c:v>JULIJ</c:v>
                </c:pt>
                <c:pt idx="7">
                  <c:v>AVGUST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PORABA!$C$5:$C$16</c:f>
              <c:numCache>
                <c:formatCode>#,##0</c:formatCode>
                <c:ptCount val="12"/>
                <c:pt idx="0">
                  <c:v>1375</c:v>
                </c:pt>
                <c:pt idx="1">
                  <c:v>1196</c:v>
                </c:pt>
                <c:pt idx="2">
                  <c:v>885</c:v>
                </c:pt>
                <c:pt idx="3">
                  <c:v>641</c:v>
                </c:pt>
                <c:pt idx="4">
                  <c:v>507</c:v>
                </c:pt>
                <c:pt idx="5">
                  <c:v>318</c:v>
                </c:pt>
                <c:pt idx="6">
                  <c:v>395</c:v>
                </c:pt>
                <c:pt idx="7">
                  <c:v>333</c:v>
                </c:pt>
                <c:pt idx="8">
                  <c:v>469</c:v>
                </c:pt>
                <c:pt idx="9">
                  <c:v>675</c:v>
                </c:pt>
                <c:pt idx="10">
                  <c:v>966</c:v>
                </c:pt>
                <c:pt idx="11">
                  <c:v>1359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D7-411A-ACCF-C9A3DEAAE817}"/>
            </c:ext>
          </c:extLst>
        </c:ser>
        <c:ser>
          <c:idx val="1"/>
          <c:order val="1"/>
          <c:tx>
            <c:strRef>
              <c:f>PORABA!$D$3</c:f>
              <c:strCache>
                <c:ptCount val="1"/>
                <c:pt idx="0">
                  <c:v>nižj tarifa
 (NT)</c:v>
                </c:pt>
              </c:strCache>
            </c:strRef>
          </c:tx>
          <c:invertIfNegative val="0"/>
          <c:cat>
            <c:strRef>
              <c:f>PORABA!$B$5:$B$16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MAREC</c:v>
                </c:pt>
                <c:pt idx="3">
                  <c:v>APRIL</c:v>
                </c:pt>
                <c:pt idx="4">
                  <c:v>MAJ</c:v>
                </c:pt>
                <c:pt idx="5">
                  <c:v>JUNIJ</c:v>
                </c:pt>
                <c:pt idx="6">
                  <c:v>JULIJ</c:v>
                </c:pt>
                <c:pt idx="7">
                  <c:v>AVGUST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PORABA!$D$5:$D$16</c:f>
              <c:numCache>
                <c:formatCode>#,##0</c:formatCode>
                <c:ptCount val="12"/>
                <c:pt idx="0">
                  <c:v>1661</c:v>
                </c:pt>
                <c:pt idx="1">
                  <c:v>1401</c:v>
                </c:pt>
                <c:pt idx="2">
                  <c:v>1198</c:v>
                </c:pt>
                <c:pt idx="3">
                  <c:v>791</c:v>
                </c:pt>
                <c:pt idx="4">
                  <c:v>627</c:v>
                </c:pt>
                <c:pt idx="5">
                  <c:v>395</c:v>
                </c:pt>
                <c:pt idx="6">
                  <c:v>330</c:v>
                </c:pt>
                <c:pt idx="7">
                  <c:v>381</c:v>
                </c:pt>
                <c:pt idx="8">
                  <c:v>378</c:v>
                </c:pt>
                <c:pt idx="9">
                  <c:v>806</c:v>
                </c:pt>
                <c:pt idx="10">
                  <c:v>1195</c:v>
                </c:pt>
                <c:pt idx="11">
                  <c:v>1718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D7-411A-ACCF-C9A3DEAAE8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1"/>
        <c:overlap val="100"/>
        <c:axId val="217264896"/>
        <c:axId val="217266432"/>
      </c:barChart>
      <c:catAx>
        <c:axId val="2172648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 baseline="0"/>
            </a:pPr>
            <a:endParaRPr lang="sl-SI"/>
          </a:p>
        </c:txPr>
        <c:crossAx val="217266432"/>
        <c:crosses val="autoZero"/>
        <c:auto val="1"/>
        <c:lblAlgn val="ctr"/>
        <c:lblOffset val="100"/>
        <c:noMultiLvlLbl val="0"/>
      </c:catAx>
      <c:valAx>
        <c:axId val="2172664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sl-SI" sz="1100"/>
                  <a:t>kWh</a:t>
                </a:r>
                <a:endParaRPr lang="en-US" sz="1100"/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sl-SI"/>
          </a:p>
        </c:txPr>
        <c:crossAx val="217264896"/>
        <c:crosses val="autoZero"/>
        <c:crossBetween val="between"/>
      </c:valAx>
      <c:spPr>
        <a:effectLst>
          <a:glow rad="1003300">
            <a:schemeClr val="accent1">
              <a:alpha val="17000"/>
            </a:schemeClr>
          </a:glow>
        </a:effectLst>
      </c:spPr>
    </c:plotArea>
    <c:legend>
      <c:legendPos val="r"/>
      <c:layout>
        <c:manualLayout>
          <c:xMode val="edge"/>
          <c:yMode val="edge"/>
          <c:x val="0.81413976377952757"/>
          <c:y val="0.48071376494604839"/>
          <c:w val="0.16363801399825023"/>
          <c:h val="0.23870090422673426"/>
        </c:manualLayout>
      </c:layout>
      <c:overlay val="0"/>
      <c:txPr>
        <a:bodyPr/>
        <a:lstStyle/>
        <a:p>
          <a:pPr>
            <a:defRPr b="1"/>
          </a:pPr>
          <a:endParaRPr lang="sl-SI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453849941871386"/>
          <c:y val="0.15325240594925635"/>
          <c:w val="0.62242257217847774"/>
          <c:h val="0.6336428258967629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PORABA!$J$3</c:f>
              <c:strCache>
                <c:ptCount val="1"/>
                <c:pt idx="0">
                  <c:v>višja tarifa (VT)</c:v>
                </c:pt>
              </c:strCache>
            </c:strRef>
          </c:tx>
          <c:invertIfNegative val="0"/>
          <c:cat>
            <c:strRef>
              <c:f>PORABA!$I$5:$I$16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MAREC</c:v>
                </c:pt>
                <c:pt idx="3">
                  <c:v>APRIL</c:v>
                </c:pt>
                <c:pt idx="4">
                  <c:v>MAJ</c:v>
                </c:pt>
                <c:pt idx="5">
                  <c:v>JUNIJ</c:v>
                </c:pt>
                <c:pt idx="6">
                  <c:v>JULIJ</c:v>
                </c:pt>
                <c:pt idx="7">
                  <c:v>AVGUST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PORABA!$J$5:$J$16</c:f>
              <c:numCache>
                <c:formatCode>#,##0</c:formatCode>
                <c:ptCount val="12"/>
                <c:pt idx="0">
                  <c:v>315</c:v>
                </c:pt>
                <c:pt idx="1">
                  <c:v>354</c:v>
                </c:pt>
                <c:pt idx="2">
                  <c:v>339</c:v>
                </c:pt>
                <c:pt idx="3">
                  <c:v>367</c:v>
                </c:pt>
                <c:pt idx="4">
                  <c:v>311</c:v>
                </c:pt>
                <c:pt idx="5">
                  <c:v>291.9998900999999</c:v>
                </c:pt>
                <c:pt idx="6">
                  <c:v>361.98903000000064</c:v>
                </c:pt>
                <c:pt idx="7">
                  <c:v>302.00260999999591</c:v>
                </c:pt>
                <c:pt idx="8">
                  <c:v>402.99999000000025</c:v>
                </c:pt>
                <c:pt idx="9">
                  <c:v>282</c:v>
                </c:pt>
                <c:pt idx="10">
                  <c:v>289</c:v>
                </c:pt>
                <c:pt idx="11">
                  <c:v>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8D-4766-AF13-9FBC9368CB1F}"/>
            </c:ext>
          </c:extLst>
        </c:ser>
        <c:ser>
          <c:idx val="1"/>
          <c:order val="1"/>
          <c:tx>
            <c:strRef>
              <c:f>PORABA!$K$3</c:f>
              <c:strCache>
                <c:ptCount val="1"/>
                <c:pt idx="0">
                  <c:v>nižj tarifa (NT)</c:v>
                </c:pt>
              </c:strCache>
            </c:strRef>
          </c:tx>
          <c:invertIfNegative val="0"/>
          <c:cat>
            <c:strRef>
              <c:f>PORABA!$I$5:$I$16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MAREC</c:v>
                </c:pt>
                <c:pt idx="3">
                  <c:v>APRIL</c:v>
                </c:pt>
                <c:pt idx="4">
                  <c:v>MAJ</c:v>
                </c:pt>
                <c:pt idx="5">
                  <c:v>JUNIJ</c:v>
                </c:pt>
                <c:pt idx="6">
                  <c:v>JULIJ</c:v>
                </c:pt>
                <c:pt idx="7">
                  <c:v>AVGUST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PORABA!$K$5:$K$16</c:f>
              <c:numCache>
                <c:formatCode>#,##0</c:formatCode>
                <c:ptCount val="12"/>
                <c:pt idx="0">
                  <c:v>419</c:v>
                </c:pt>
                <c:pt idx="1">
                  <c:v>410</c:v>
                </c:pt>
                <c:pt idx="2">
                  <c:v>411</c:v>
                </c:pt>
                <c:pt idx="3">
                  <c:v>385</c:v>
                </c:pt>
                <c:pt idx="4">
                  <c:v>358</c:v>
                </c:pt>
                <c:pt idx="5">
                  <c:v>357.00009990000035</c:v>
                </c:pt>
                <c:pt idx="6">
                  <c:v>292.01097999999911</c:v>
                </c:pt>
                <c:pt idx="7">
                  <c:v>337.99739000000409</c:v>
                </c:pt>
                <c:pt idx="8">
                  <c:v>309.00000999999975</c:v>
                </c:pt>
                <c:pt idx="9">
                  <c:v>280</c:v>
                </c:pt>
                <c:pt idx="10">
                  <c:v>343</c:v>
                </c:pt>
                <c:pt idx="11">
                  <c:v>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8D-4766-AF13-9FBC9368CB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217309184"/>
        <c:axId val="217310720"/>
      </c:barChart>
      <c:catAx>
        <c:axId val="2173091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 baseline="0"/>
            </a:pPr>
            <a:endParaRPr lang="sl-SI"/>
          </a:p>
        </c:txPr>
        <c:crossAx val="217310720"/>
        <c:crosses val="autoZero"/>
        <c:auto val="1"/>
        <c:lblAlgn val="ctr"/>
        <c:lblOffset val="100"/>
        <c:noMultiLvlLbl val="0"/>
      </c:catAx>
      <c:valAx>
        <c:axId val="217310720"/>
        <c:scaling>
          <c:orientation val="minMax"/>
          <c:max val="35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sl-SI" sz="1100"/>
                  <a:t>kWh</a:t>
                </a:r>
                <a:endParaRPr lang="en-US" sz="1100"/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sl-SI"/>
          </a:p>
        </c:txPr>
        <c:crossAx val="217309184"/>
        <c:crosses val="autoZero"/>
        <c:crossBetween val="between"/>
      </c:valAx>
      <c:spPr>
        <a:effectLst>
          <a:glow rad="1003300">
            <a:schemeClr val="accent1">
              <a:alpha val="17000"/>
            </a:schemeClr>
          </a:glow>
        </a:effectLst>
      </c:spPr>
    </c:plotArea>
    <c:legend>
      <c:legendPos val="r"/>
      <c:layout>
        <c:manualLayout>
          <c:xMode val="edge"/>
          <c:yMode val="edge"/>
          <c:x val="0.80418316460442441"/>
          <c:y val="0.45693947347490654"/>
          <c:w val="0.16089613798275215"/>
          <c:h val="0.23224919801691454"/>
        </c:manualLayout>
      </c:layout>
      <c:overlay val="0"/>
      <c:txPr>
        <a:bodyPr/>
        <a:lstStyle/>
        <a:p>
          <a:pPr>
            <a:defRPr b="1"/>
          </a:pPr>
          <a:endParaRPr lang="sl-SI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906461160440051"/>
          <c:y val="0.18855836271999743"/>
          <c:w val="0.6357038463717215"/>
          <c:h val="0.6231773022237251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PORABA!$Q$3</c:f>
              <c:strCache>
                <c:ptCount val="1"/>
                <c:pt idx="0">
                  <c:v>višja tarifa (VT)</c:v>
                </c:pt>
              </c:strCache>
            </c:strRef>
          </c:tx>
          <c:invertIfNegative val="0"/>
          <c:cat>
            <c:strRef>
              <c:f>PORABA!$P$5:$P$16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MAREC</c:v>
                </c:pt>
                <c:pt idx="3">
                  <c:v>APRIL</c:v>
                </c:pt>
                <c:pt idx="4">
                  <c:v>MAJ</c:v>
                </c:pt>
                <c:pt idx="5">
                  <c:v>JUNIJ</c:v>
                </c:pt>
                <c:pt idx="6">
                  <c:v>JULIJ</c:v>
                </c:pt>
                <c:pt idx="7">
                  <c:v>AVGUST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PORABA!$Q$5:$Q$16</c:f>
              <c:numCache>
                <c:formatCode>#,##0</c:formatCode>
                <c:ptCount val="12"/>
                <c:pt idx="0">
                  <c:v>1060</c:v>
                </c:pt>
                <c:pt idx="1">
                  <c:v>842</c:v>
                </c:pt>
                <c:pt idx="2">
                  <c:v>546</c:v>
                </c:pt>
                <c:pt idx="3">
                  <c:v>274</c:v>
                </c:pt>
                <c:pt idx="4">
                  <c:v>196</c:v>
                </c:pt>
                <c:pt idx="5">
                  <c:v>26.000109900000098</c:v>
                </c:pt>
                <c:pt idx="6">
                  <c:v>33.010969999999361</c:v>
                </c:pt>
                <c:pt idx="7">
                  <c:v>30.997390000004089</c:v>
                </c:pt>
                <c:pt idx="8">
                  <c:v>66.000009999999747</c:v>
                </c:pt>
                <c:pt idx="9">
                  <c:v>393</c:v>
                </c:pt>
                <c:pt idx="10">
                  <c:v>677</c:v>
                </c:pt>
                <c:pt idx="11">
                  <c:v>1104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BA-43B9-8E32-0B8673556773}"/>
            </c:ext>
          </c:extLst>
        </c:ser>
        <c:ser>
          <c:idx val="1"/>
          <c:order val="1"/>
          <c:tx>
            <c:strRef>
              <c:f>PORABA!$R$3</c:f>
              <c:strCache>
                <c:ptCount val="1"/>
                <c:pt idx="0">
                  <c:v>nižj tarifa (NT)</c:v>
                </c:pt>
              </c:strCache>
            </c:strRef>
          </c:tx>
          <c:invertIfNegative val="0"/>
          <c:cat>
            <c:strRef>
              <c:f>PORABA!$P$5:$P$16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MAREC</c:v>
                </c:pt>
                <c:pt idx="3">
                  <c:v>APRIL</c:v>
                </c:pt>
                <c:pt idx="4">
                  <c:v>MAJ</c:v>
                </c:pt>
                <c:pt idx="5">
                  <c:v>JUNIJ</c:v>
                </c:pt>
                <c:pt idx="6">
                  <c:v>JULIJ</c:v>
                </c:pt>
                <c:pt idx="7">
                  <c:v>AVGUST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PORABA!$R$5:$R$16</c:f>
              <c:numCache>
                <c:formatCode>#,##0</c:formatCode>
                <c:ptCount val="12"/>
                <c:pt idx="0">
                  <c:v>1242</c:v>
                </c:pt>
                <c:pt idx="1">
                  <c:v>991</c:v>
                </c:pt>
                <c:pt idx="2">
                  <c:v>787</c:v>
                </c:pt>
                <c:pt idx="3">
                  <c:v>406</c:v>
                </c:pt>
                <c:pt idx="4">
                  <c:v>269</c:v>
                </c:pt>
                <c:pt idx="5">
                  <c:v>37.99990009999965</c:v>
                </c:pt>
                <c:pt idx="6">
                  <c:v>37.989020000000892</c:v>
                </c:pt>
                <c:pt idx="7">
                  <c:v>43.002609999995911</c:v>
                </c:pt>
                <c:pt idx="8">
                  <c:v>68.999990000000253</c:v>
                </c:pt>
                <c:pt idx="9">
                  <c:v>526</c:v>
                </c:pt>
                <c:pt idx="10">
                  <c:v>852</c:v>
                </c:pt>
                <c:pt idx="11">
                  <c:v>1235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BA-43B9-8E32-0B8673556773}"/>
            </c:ext>
          </c:extLst>
        </c:ser>
        <c:ser>
          <c:idx val="2"/>
          <c:order val="2"/>
          <c:invertIfNegative val="0"/>
          <c:cat>
            <c:strRef>
              <c:f>PORABA!$P$5:$P$16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MAREC</c:v>
                </c:pt>
                <c:pt idx="3">
                  <c:v>APRIL</c:v>
                </c:pt>
                <c:pt idx="4">
                  <c:v>MAJ</c:v>
                </c:pt>
                <c:pt idx="5">
                  <c:v>JUNIJ</c:v>
                </c:pt>
                <c:pt idx="6">
                  <c:v>JULIJ</c:v>
                </c:pt>
                <c:pt idx="7">
                  <c:v>AVGUST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PORABA!$P$2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BBA-43B9-8E32-0B8673556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218004864"/>
        <c:axId val="218010752"/>
      </c:barChart>
      <c:catAx>
        <c:axId val="2180048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0"/>
            </a:pPr>
            <a:endParaRPr lang="sl-SI"/>
          </a:p>
        </c:txPr>
        <c:crossAx val="218010752"/>
        <c:crosses val="autoZero"/>
        <c:auto val="1"/>
        <c:lblAlgn val="ctr"/>
        <c:lblOffset val="100"/>
        <c:noMultiLvlLbl val="0"/>
      </c:catAx>
      <c:valAx>
        <c:axId val="218010752"/>
        <c:scaling>
          <c:orientation val="minMax"/>
          <c:max val="35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sl-SI" sz="1100"/>
                  <a:t>kWh</a:t>
                </a:r>
                <a:endParaRPr lang="en-US" sz="1100"/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218004864"/>
        <c:crosses val="autoZero"/>
        <c:crossBetween val="between"/>
      </c:valAx>
      <c:spPr>
        <a:effectLst>
          <a:glow rad="1003300">
            <a:schemeClr val="accent1">
              <a:alpha val="17000"/>
            </a:schemeClr>
          </a:glow>
        </a:effectLst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82239336090182968"/>
          <c:y val="0.51961161296555725"/>
          <c:w val="0.15417379482240978"/>
          <c:h val="0.21778625831280293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b="1"/>
      </a:pPr>
      <a:endParaRPr lang="sl-SI"/>
    </a:p>
  </c:txPr>
  <c:printSettings>
    <c:headerFooter/>
    <c:pageMargins b="0.75" l="0.7" r="0.7" t="0.75" header="0.3" footer="0.3"/>
    <c:pageSetup/>
  </c:printSettings>
  <c:userShapes r:id="rId1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92635139044493"/>
          <c:y val="0.18374136235451957"/>
          <c:w val="0.7231113144925021"/>
          <c:h val="0.6647570448083041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'STRUKTURA CENE'!$C$5</c:f>
              <c:strCache>
                <c:ptCount val="1"/>
                <c:pt idx="0">
                  <c:v>električna
energija</c:v>
                </c:pt>
              </c:strCache>
            </c:strRef>
          </c:tx>
          <c:invertIfNegative val="0"/>
          <c:dPt>
            <c:idx val="12"/>
            <c:invertIfNegative val="0"/>
            <c:bubble3D val="0"/>
            <c:spPr>
              <a:pattFill prst="dkUpDiag">
                <a:fgClr>
                  <a:schemeClr val="accent1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CD71-4639-B409-0257D5659366}"/>
              </c:ext>
            </c:extLst>
          </c:dPt>
          <c:cat>
            <c:strRef>
              <c:f>('STRUKTURA CENE'!$B$7:$B$18,'STRUKTURA CENE'!$B$20)</c:f>
              <c:strCache>
                <c:ptCount val="13"/>
                <c:pt idx="0">
                  <c:v>JANUAR</c:v>
                </c:pt>
                <c:pt idx="1">
                  <c:v>FEBRUAR</c:v>
                </c:pt>
                <c:pt idx="2">
                  <c:v>MAREC</c:v>
                </c:pt>
                <c:pt idx="3">
                  <c:v>APRIL</c:v>
                </c:pt>
                <c:pt idx="4">
                  <c:v>MAJ</c:v>
                </c:pt>
                <c:pt idx="5">
                  <c:v>JUNIJ</c:v>
                </c:pt>
                <c:pt idx="6">
                  <c:v>JULIJ</c:v>
                </c:pt>
                <c:pt idx="7">
                  <c:v>AVGUST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  <c:pt idx="12">
                  <c:v>MESEČNO
POVPREČJE</c:v>
                </c:pt>
              </c:strCache>
            </c:strRef>
          </c:cat>
          <c:val>
            <c:numRef>
              <c:f>('STRUKTURA CENE'!$C$7:$C$18,'STRUKTURA CENE'!$C$20)</c:f>
              <c:numCache>
                <c:formatCode>#,##0</c:formatCode>
                <c:ptCount val="13"/>
                <c:pt idx="0">
                  <c:v>231.77</c:v>
                </c:pt>
                <c:pt idx="1">
                  <c:v>198.53</c:v>
                </c:pt>
                <c:pt idx="2">
                  <c:v>223.39</c:v>
                </c:pt>
                <c:pt idx="3">
                  <c:v>154.30000000000001</c:v>
                </c:pt>
                <c:pt idx="4">
                  <c:v>122.17</c:v>
                </c:pt>
                <c:pt idx="5">
                  <c:v>76.8</c:v>
                </c:pt>
                <c:pt idx="6">
                  <c:v>79.67</c:v>
                </c:pt>
                <c:pt idx="7">
                  <c:v>77.23</c:v>
                </c:pt>
                <c:pt idx="8">
                  <c:v>93.24</c:v>
                </c:pt>
                <c:pt idx="9">
                  <c:v>159.84</c:v>
                </c:pt>
                <c:pt idx="10">
                  <c:v>232.81</c:v>
                </c:pt>
                <c:pt idx="11">
                  <c:v>331.13</c:v>
                </c:pt>
                <c:pt idx="12">
                  <c:v>165.0733333333333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71-4639-B409-0257D5659366}"/>
            </c:ext>
          </c:extLst>
        </c:ser>
        <c:ser>
          <c:idx val="1"/>
          <c:order val="1"/>
          <c:tx>
            <c:strRef>
              <c:f>'STRUKTURA CENE'!$D$5</c:f>
              <c:strCache>
                <c:ptCount val="1"/>
                <c:pt idx="0">
                  <c:v>omrežnina</c:v>
                </c:pt>
              </c:strCache>
            </c:strRef>
          </c:tx>
          <c:invertIfNegative val="0"/>
          <c:dPt>
            <c:idx val="12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4-CD71-4639-B409-0257D5659366}"/>
              </c:ext>
            </c:extLst>
          </c:dPt>
          <c:cat>
            <c:strRef>
              <c:f>('STRUKTURA CENE'!$B$7:$B$18,'STRUKTURA CENE'!$B$20)</c:f>
              <c:strCache>
                <c:ptCount val="13"/>
                <c:pt idx="0">
                  <c:v>JANUAR</c:v>
                </c:pt>
                <c:pt idx="1">
                  <c:v>FEBRUAR</c:v>
                </c:pt>
                <c:pt idx="2">
                  <c:v>MAREC</c:v>
                </c:pt>
                <c:pt idx="3">
                  <c:v>APRIL</c:v>
                </c:pt>
                <c:pt idx="4">
                  <c:v>MAJ</c:v>
                </c:pt>
                <c:pt idx="5">
                  <c:v>JUNIJ</c:v>
                </c:pt>
                <c:pt idx="6">
                  <c:v>JULIJ</c:v>
                </c:pt>
                <c:pt idx="7">
                  <c:v>AVGUST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  <c:pt idx="12">
                  <c:v>MESEČNO
POVPREČJE</c:v>
                </c:pt>
              </c:strCache>
            </c:strRef>
          </c:cat>
          <c:val>
            <c:numRef>
              <c:f>('STRUKTURA CENE'!$D$7:$D$18,'STRUKTURA CENE'!$D$20)</c:f>
              <c:numCache>
                <c:formatCode>#,##0</c:formatCode>
                <c:ptCount val="13"/>
                <c:pt idx="0">
                  <c:v>87.59</c:v>
                </c:pt>
                <c:pt idx="1">
                  <c:v>79.430000000000007</c:v>
                </c:pt>
                <c:pt idx="2">
                  <c:v>55.17</c:v>
                </c:pt>
                <c:pt idx="3">
                  <c:v>43.23</c:v>
                </c:pt>
                <c:pt idx="4">
                  <c:v>37.74</c:v>
                </c:pt>
                <c:pt idx="5">
                  <c:v>30</c:v>
                </c:pt>
                <c:pt idx="6">
                  <c:v>30.21</c:v>
                </c:pt>
                <c:pt idx="7">
                  <c:v>30.01</c:v>
                </c:pt>
                <c:pt idx="8">
                  <c:v>32.450000000000003</c:v>
                </c:pt>
                <c:pt idx="9">
                  <c:v>44.1</c:v>
                </c:pt>
                <c:pt idx="10">
                  <c:v>83.19</c:v>
                </c:pt>
                <c:pt idx="11">
                  <c:v>100.38</c:v>
                </c:pt>
                <c:pt idx="12">
                  <c:v>54.458333333333336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D71-4639-B409-0257D5659366}"/>
            </c:ext>
          </c:extLst>
        </c:ser>
        <c:ser>
          <c:idx val="2"/>
          <c:order val="2"/>
          <c:tx>
            <c:strRef>
              <c:f>'STRUKTURA CENE'!$E$5</c:f>
              <c:strCache>
                <c:ptCount val="1"/>
                <c:pt idx="0">
                  <c:v>
drugi
prispevki
</c:v>
                </c:pt>
              </c:strCache>
            </c:strRef>
          </c:tx>
          <c:invertIfNegative val="0"/>
          <c:cat>
            <c:strRef>
              <c:f>('STRUKTURA CENE'!$B$7:$B$18,'STRUKTURA CENE'!$B$20)</c:f>
              <c:strCache>
                <c:ptCount val="13"/>
                <c:pt idx="0">
                  <c:v>JANUAR</c:v>
                </c:pt>
                <c:pt idx="1">
                  <c:v>FEBRUAR</c:v>
                </c:pt>
                <c:pt idx="2">
                  <c:v>MAREC</c:v>
                </c:pt>
                <c:pt idx="3">
                  <c:v>APRIL</c:v>
                </c:pt>
                <c:pt idx="4">
                  <c:v>MAJ</c:v>
                </c:pt>
                <c:pt idx="5">
                  <c:v>JUNIJ</c:v>
                </c:pt>
                <c:pt idx="6">
                  <c:v>JULIJ</c:v>
                </c:pt>
                <c:pt idx="7">
                  <c:v>AVGUST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  <c:pt idx="12">
                  <c:v>MESEČNO
POVPREČJE</c:v>
                </c:pt>
              </c:strCache>
            </c:strRef>
          </c:cat>
          <c:val>
            <c:numRef>
              <c:f>('STRUKTURA CENE'!$E$7:$E$18,'STRUKTURA CENE'!$E$20)</c:f>
              <c:numCache>
                <c:formatCode>#,##0</c:formatCode>
                <c:ptCount val="13"/>
                <c:pt idx="0">
                  <c:v>10.280000000000015</c:v>
                </c:pt>
                <c:pt idx="1">
                  <c:v>9.1999999999999673</c:v>
                </c:pt>
                <c:pt idx="2">
                  <c:v>7.9399999999999835</c:v>
                </c:pt>
                <c:pt idx="3">
                  <c:v>6.3399999999999892</c:v>
                </c:pt>
                <c:pt idx="4">
                  <c:v>5.6100000000000065</c:v>
                </c:pt>
                <c:pt idx="5">
                  <c:v>4.5600000000000165</c:v>
                </c:pt>
                <c:pt idx="6">
                  <c:v>16.689999999999984</c:v>
                </c:pt>
                <c:pt idx="7">
                  <c:v>16.659999999999986</c:v>
                </c:pt>
                <c:pt idx="8">
                  <c:v>17.000000000000014</c:v>
                </c:pt>
                <c:pt idx="9">
                  <c:v>18.549999999999997</c:v>
                </c:pt>
                <c:pt idx="10">
                  <c:v>13.950000000000017</c:v>
                </c:pt>
                <c:pt idx="11">
                  <c:v>16.200000000000045</c:v>
                </c:pt>
                <c:pt idx="12">
                  <c:v>11.915000000000001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D71-4639-B409-0257D5659366}"/>
            </c:ext>
          </c:extLst>
        </c:ser>
        <c:ser>
          <c:idx val="3"/>
          <c:order val="3"/>
          <c:tx>
            <c:strRef>
              <c:f>'STRUKTURA CENE'!$F$5</c:f>
              <c:strCache>
                <c:ptCount val="1"/>
                <c:pt idx="0">
                  <c:v>
prometni
davek</c:v>
                </c:pt>
              </c:strCache>
            </c:strRef>
          </c:tx>
          <c:invertIfNegative val="0"/>
          <c:dPt>
            <c:idx val="12"/>
            <c:invertIfNegative val="0"/>
            <c:bubble3D val="0"/>
            <c:spPr>
              <a:pattFill prst="pct50">
                <a:fgClr>
                  <a:schemeClr val="accent4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8-CD71-4639-B409-0257D5659366}"/>
              </c:ext>
            </c:extLst>
          </c:dPt>
          <c:cat>
            <c:strRef>
              <c:f>('STRUKTURA CENE'!$B$7:$B$18,'STRUKTURA CENE'!$B$20)</c:f>
              <c:strCache>
                <c:ptCount val="13"/>
                <c:pt idx="0">
                  <c:v>JANUAR</c:v>
                </c:pt>
                <c:pt idx="1">
                  <c:v>FEBRUAR</c:v>
                </c:pt>
                <c:pt idx="2">
                  <c:v>MAREC</c:v>
                </c:pt>
                <c:pt idx="3">
                  <c:v>APRIL</c:v>
                </c:pt>
                <c:pt idx="4">
                  <c:v>MAJ</c:v>
                </c:pt>
                <c:pt idx="5">
                  <c:v>JUNIJ</c:v>
                </c:pt>
                <c:pt idx="6">
                  <c:v>JULIJ</c:v>
                </c:pt>
                <c:pt idx="7">
                  <c:v>AVGUST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  <c:pt idx="12">
                  <c:v>MESEČNO
POVPREČJE</c:v>
                </c:pt>
              </c:strCache>
            </c:strRef>
          </c:cat>
          <c:val>
            <c:numRef>
              <c:f>('STRUKTURA CENE'!$F$7:$F$18,'STRUKTURA CENE'!$F$20)</c:f>
              <c:numCache>
                <c:formatCode>#,##0</c:formatCode>
                <c:ptCount val="13"/>
                <c:pt idx="0">
                  <c:v>72.52</c:v>
                </c:pt>
                <c:pt idx="1">
                  <c:v>63.18</c:v>
                </c:pt>
                <c:pt idx="2">
                  <c:v>63.03</c:v>
                </c:pt>
                <c:pt idx="3">
                  <c:v>44.85</c:v>
                </c:pt>
                <c:pt idx="4">
                  <c:v>36.409999999999997</c:v>
                </c:pt>
                <c:pt idx="5">
                  <c:v>24.5</c:v>
                </c:pt>
                <c:pt idx="6">
                  <c:v>27.85</c:v>
                </c:pt>
                <c:pt idx="7">
                  <c:v>27.26</c:v>
                </c:pt>
                <c:pt idx="8">
                  <c:v>31.39</c:v>
                </c:pt>
                <c:pt idx="9">
                  <c:v>48.95</c:v>
                </c:pt>
                <c:pt idx="10">
                  <c:v>72.59</c:v>
                </c:pt>
                <c:pt idx="11">
                  <c:v>98.5</c:v>
                </c:pt>
                <c:pt idx="12">
                  <c:v>50.919166666666662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D71-4639-B409-0257D56593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5"/>
        <c:overlap val="100"/>
        <c:axId val="218074496"/>
        <c:axId val="218080384"/>
      </c:barChart>
      <c:catAx>
        <c:axId val="2180744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tailEnd type="triangle"/>
          </a:ln>
        </c:spPr>
        <c:txPr>
          <a:bodyPr/>
          <a:lstStyle/>
          <a:p>
            <a:pPr>
              <a:defRPr sz="800" b="0"/>
            </a:pPr>
            <a:endParaRPr lang="sl-SI"/>
          </a:p>
        </c:txPr>
        <c:crossAx val="218080384"/>
        <c:crosses val="autoZero"/>
        <c:auto val="1"/>
        <c:lblAlgn val="ctr"/>
        <c:lblOffset val="100"/>
        <c:noMultiLvlLbl val="0"/>
      </c:catAx>
      <c:valAx>
        <c:axId val="218080384"/>
        <c:scaling>
          <c:orientation val="minMax"/>
          <c:max val="6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sl-SI"/>
                  <a:t>EUR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1.5879948874126207E-2"/>
              <c:y val="0.47364294407857827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218074496"/>
        <c:crosses val="autoZero"/>
        <c:crossBetween val="between"/>
      </c:valAx>
      <c:spPr>
        <a:ln w="12700"/>
        <a:effectLst>
          <a:glow rad="1054100">
            <a:schemeClr val="accent1">
              <a:alpha val="21000"/>
            </a:schemeClr>
          </a:glow>
        </a:effectLst>
      </c:spPr>
    </c:plotArea>
    <c:legend>
      <c:legendPos val="r"/>
      <c:layout>
        <c:manualLayout>
          <c:xMode val="edge"/>
          <c:yMode val="edge"/>
          <c:x val="0.83366922822021994"/>
          <c:y val="0.23970273478865309"/>
          <c:w val="0.1528703601428579"/>
          <c:h val="0.62536611845514845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b="1"/>
      </a:pPr>
      <a:endParaRPr lang="sl-SI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27913740512165"/>
          <c:y val="0.17904641095153531"/>
          <c:w val="0.69965924194148954"/>
          <c:h val="0.6558999226398456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'STRUKTURA CENE'!$S$5</c:f>
              <c:strCache>
                <c:ptCount val="1"/>
                <c:pt idx="0">
                  <c:v>električna
energija</c:v>
                </c:pt>
              </c:strCache>
            </c:strRef>
          </c:tx>
          <c:invertIfNegative val="0"/>
          <c:dPt>
            <c:idx val="12"/>
            <c:invertIfNegative val="0"/>
            <c:bubble3D val="0"/>
            <c:spPr>
              <a:pattFill prst="dkUpDiag">
                <a:fgClr>
                  <a:schemeClr val="accent1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FA77-4BBA-A5C8-3FCF24AEA276}"/>
              </c:ext>
            </c:extLst>
          </c:dPt>
          <c:cat>
            <c:strRef>
              <c:f>'STRUKTURA CENE'!$Q$7:$Q$19</c:f>
              <c:strCache>
                <c:ptCount val="13"/>
                <c:pt idx="0">
                  <c:v>JANUAR</c:v>
                </c:pt>
                <c:pt idx="1">
                  <c:v>FEBRUAR</c:v>
                </c:pt>
                <c:pt idx="2">
                  <c:v>MAREC</c:v>
                </c:pt>
                <c:pt idx="3">
                  <c:v>APRIL</c:v>
                </c:pt>
                <c:pt idx="4">
                  <c:v>MAJ</c:v>
                </c:pt>
                <c:pt idx="5">
                  <c:v>JUNIJ</c:v>
                </c:pt>
                <c:pt idx="6">
                  <c:v>JULIJ</c:v>
                </c:pt>
                <c:pt idx="7">
                  <c:v>AVGUST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  <c:pt idx="12">
                  <c:v>MESEČNO
POVPREČJE</c:v>
                </c:pt>
              </c:strCache>
            </c:strRef>
          </c:cat>
          <c:val>
            <c:numRef>
              <c:f>'STRUKTURA CENE'!$S$7:$S$19</c:f>
              <c:numCache>
                <c:formatCode>#,##0.0</c:formatCode>
                <c:ptCount val="13"/>
                <c:pt idx="0">
                  <c:v>57.631291028446384</c:v>
                </c:pt>
                <c:pt idx="1">
                  <c:v>56.667808414682888</c:v>
                </c:pt>
                <c:pt idx="2">
                  <c:v>63.911538351500582</c:v>
                </c:pt>
                <c:pt idx="3">
                  <c:v>62.037632679318108</c:v>
                </c:pt>
                <c:pt idx="4">
                  <c:v>60.501163769623133</c:v>
                </c:pt>
                <c:pt idx="5">
                  <c:v>56.528779626085665</c:v>
                </c:pt>
                <c:pt idx="6">
                  <c:v>51.593057894055185</c:v>
                </c:pt>
                <c:pt idx="7">
                  <c:v>51.091558613389786</c:v>
                </c:pt>
                <c:pt idx="8">
                  <c:v>53.561580882352935</c:v>
                </c:pt>
                <c:pt idx="9">
                  <c:v>58.885941644562337</c:v>
                </c:pt>
                <c:pt idx="10">
                  <c:v>57.835246186714365</c:v>
                </c:pt>
                <c:pt idx="11">
                  <c:v>60.623203529777925</c:v>
                </c:pt>
                <c:pt idx="12">
                  <c:v>58.460802918200073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77-4BBA-A5C8-3FCF24AEA276}"/>
            </c:ext>
          </c:extLst>
        </c:ser>
        <c:ser>
          <c:idx val="1"/>
          <c:order val="1"/>
          <c:tx>
            <c:strRef>
              <c:f>'STRUKTURA CENE'!$T$5</c:f>
              <c:strCache>
                <c:ptCount val="1"/>
                <c:pt idx="0">
                  <c:v>omrežnina</c:v>
                </c:pt>
              </c:strCache>
            </c:strRef>
          </c:tx>
          <c:invertIfNegative val="0"/>
          <c:dPt>
            <c:idx val="12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4-FA77-4BBA-A5C8-3FCF24AEA276}"/>
              </c:ext>
            </c:extLst>
          </c:dPt>
          <c:cat>
            <c:strRef>
              <c:f>'STRUKTURA CENE'!$Q$7:$Q$19</c:f>
              <c:strCache>
                <c:ptCount val="13"/>
                <c:pt idx="0">
                  <c:v>JANUAR</c:v>
                </c:pt>
                <c:pt idx="1">
                  <c:v>FEBRUAR</c:v>
                </c:pt>
                <c:pt idx="2">
                  <c:v>MAREC</c:v>
                </c:pt>
                <c:pt idx="3">
                  <c:v>APRIL</c:v>
                </c:pt>
                <c:pt idx="4">
                  <c:v>MAJ</c:v>
                </c:pt>
                <c:pt idx="5">
                  <c:v>JUNIJ</c:v>
                </c:pt>
                <c:pt idx="6">
                  <c:v>JULIJ</c:v>
                </c:pt>
                <c:pt idx="7">
                  <c:v>AVGUST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  <c:pt idx="12">
                  <c:v>MESEČNO
POVPREČJE</c:v>
                </c:pt>
              </c:strCache>
            </c:strRef>
          </c:cat>
          <c:val>
            <c:numRef>
              <c:f>'STRUKTURA CENE'!$T$7:$T$19</c:f>
              <c:numCache>
                <c:formatCode>#,##0.0</c:formatCode>
                <c:ptCount val="13"/>
                <c:pt idx="0">
                  <c:v>21.779888601551619</c:v>
                </c:pt>
                <c:pt idx="1">
                  <c:v>22.672261231946113</c:v>
                </c:pt>
                <c:pt idx="2">
                  <c:v>15.784052870998199</c:v>
                </c:pt>
                <c:pt idx="3">
                  <c:v>17.380990672241879</c:v>
                </c:pt>
                <c:pt idx="4">
                  <c:v>18.689644926459664</c:v>
                </c:pt>
                <c:pt idx="5">
                  <c:v>22.081554541439715</c:v>
                </c:pt>
                <c:pt idx="6">
                  <c:v>19.563528040409274</c:v>
                </c:pt>
                <c:pt idx="7">
                  <c:v>19.853135750198465</c:v>
                </c:pt>
                <c:pt idx="8">
                  <c:v>18.640854779411764</c:v>
                </c:pt>
                <c:pt idx="9">
                  <c:v>16.246684350132625</c:v>
                </c:pt>
                <c:pt idx="10">
                  <c:v>20.66626919063944</c:v>
                </c:pt>
                <c:pt idx="11">
                  <c:v>18.377547097270277</c:v>
                </c:pt>
                <c:pt idx="12">
                  <c:v>19.28644577513214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A77-4BBA-A5C8-3FCF24AEA276}"/>
            </c:ext>
          </c:extLst>
        </c:ser>
        <c:ser>
          <c:idx val="2"/>
          <c:order val="2"/>
          <c:tx>
            <c:strRef>
              <c:f>'STRUKTURA CENE'!$U$5</c:f>
              <c:strCache>
                <c:ptCount val="1"/>
                <c:pt idx="0">
                  <c:v>
drugi
prispevki
</c:v>
                </c:pt>
              </c:strCache>
            </c:strRef>
          </c:tx>
          <c:invertIfNegative val="0"/>
          <c:cat>
            <c:strRef>
              <c:f>'STRUKTURA CENE'!$Q$7:$Q$19</c:f>
              <c:strCache>
                <c:ptCount val="13"/>
                <c:pt idx="0">
                  <c:v>JANUAR</c:v>
                </c:pt>
                <c:pt idx="1">
                  <c:v>FEBRUAR</c:v>
                </c:pt>
                <c:pt idx="2">
                  <c:v>MAREC</c:v>
                </c:pt>
                <c:pt idx="3">
                  <c:v>APRIL</c:v>
                </c:pt>
                <c:pt idx="4">
                  <c:v>MAJ</c:v>
                </c:pt>
                <c:pt idx="5">
                  <c:v>JUNIJ</c:v>
                </c:pt>
                <c:pt idx="6">
                  <c:v>JULIJ</c:v>
                </c:pt>
                <c:pt idx="7">
                  <c:v>AVGUST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  <c:pt idx="12">
                  <c:v>MESEČNO
POVPREČJE</c:v>
                </c:pt>
              </c:strCache>
            </c:strRef>
          </c:cat>
          <c:val>
            <c:numRef>
              <c:f>'STRUKTURA CENE'!$U$7:$U$19</c:f>
              <c:numCache>
                <c:formatCode>#,##0.0</c:formatCode>
                <c:ptCount val="13"/>
                <c:pt idx="0">
                  <c:v>2.5561965386910717</c:v>
                </c:pt>
                <c:pt idx="1">
                  <c:v>2.6260204372894811</c:v>
                </c:pt>
                <c:pt idx="2">
                  <c:v>2.2716218922553097</c:v>
                </c:pt>
                <c:pt idx="3">
                  <c:v>2.5490511418462485</c:v>
                </c:pt>
                <c:pt idx="4">
                  <c:v>2.7781904620413047</c:v>
                </c:pt>
                <c:pt idx="5">
                  <c:v>3.3563962902988487</c:v>
                </c:pt>
                <c:pt idx="6">
                  <c:v>10.80818546820359</c:v>
                </c:pt>
                <c:pt idx="7">
                  <c:v>11.021434241862918</c:v>
                </c:pt>
                <c:pt idx="8">
                  <c:v>9.7656250000000071</c:v>
                </c:pt>
                <c:pt idx="9">
                  <c:v>6.8339227821986439</c:v>
                </c:pt>
                <c:pt idx="10">
                  <c:v>3.4654941123863505</c:v>
                </c:pt>
                <c:pt idx="11">
                  <c:v>2.9658922392486486</c:v>
                </c:pt>
                <c:pt idx="12">
                  <c:v>4.2197031628590569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A77-4BBA-A5C8-3FCF24AEA276}"/>
            </c:ext>
          </c:extLst>
        </c:ser>
        <c:ser>
          <c:idx val="3"/>
          <c:order val="3"/>
          <c:tx>
            <c:strRef>
              <c:f>'STRUKTURA CENE'!$V$5</c:f>
              <c:strCache>
                <c:ptCount val="1"/>
                <c:pt idx="0">
                  <c:v>
prometni
davek</c:v>
                </c:pt>
              </c:strCache>
            </c:strRef>
          </c:tx>
          <c:invertIfNegative val="0"/>
          <c:dPt>
            <c:idx val="12"/>
            <c:invertIfNegative val="0"/>
            <c:bubble3D val="0"/>
            <c:spPr>
              <a:pattFill prst="pct50">
                <a:fgClr>
                  <a:schemeClr val="accent4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8-FA77-4BBA-A5C8-3FCF24AEA276}"/>
              </c:ext>
            </c:extLst>
          </c:dPt>
          <c:cat>
            <c:strRef>
              <c:f>'STRUKTURA CENE'!$Q$7:$Q$19</c:f>
              <c:strCache>
                <c:ptCount val="13"/>
                <c:pt idx="0">
                  <c:v>JANUAR</c:v>
                </c:pt>
                <c:pt idx="1">
                  <c:v>FEBRUAR</c:v>
                </c:pt>
                <c:pt idx="2">
                  <c:v>MAREC</c:v>
                </c:pt>
                <c:pt idx="3">
                  <c:v>APRIL</c:v>
                </c:pt>
                <c:pt idx="4">
                  <c:v>MAJ</c:v>
                </c:pt>
                <c:pt idx="5">
                  <c:v>JUNIJ</c:v>
                </c:pt>
                <c:pt idx="6">
                  <c:v>JULIJ</c:v>
                </c:pt>
                <c:pt idx="7">
                  <c:v>AVGUST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  <c:pt idx="12">
                  <c:v>MESEČNO
POVPREČJE</c:v>
                </c:pt>
              </c:strCache>
            </c:strRef>
          </c:cat>
          <c:val>
            <c:numRef>
              <c:f>'STRUKTURA CENE'!$V$7:$V$19</c:f>
              <c:numCache>
                <c:formatCode>#,##0.0</c:formatCode>
                <c:ptCount val="13"/>
                <c:pt idx="0">
                  <c:v>18.032623831310918</c:v>
                </c:pt>
                <c:pt idx="1">
                  <c:v>18.033909916081523</c:v>
                </c:pt>
                <c:pt idx="2">
                  <c:v>18.032786885245901</c:v>
                </c:pt>
                <c:pt idx="3">
                  <c:v>18.032325506593761</c:v>
                </c:pt>
                <c:pt idx="4">
                  <c:v>18.031000841875898</c:v>
                </c:pt>
                <c:pt idx="5">
                  <c:v>18.033269542175766</c:v>
                </c:pt>
                <c:pt idx="6">
                  <c:v>18.035228597331955</c:v>
                </c:pt>
                <c:pt idx="7">
                  <c:v>18.033871394548822</c:v>
                </c:pt>
                <c:pt idx="8">
                  <c:v>18.031939338235293</c:v>
                </c:pt>
                <c:pt idx="9">
                  <c:v>18.033451223106397</c:v>
                </c:pt>
                <c:pt idx="10">
                  <c:v>18.03299051025985</c:v>
                </c:pt>
                <c:pt idx="11">
                  <c:v>18.033357133703156</c:v>
                </c:pt>
                <c:pt idx="12">
                  <c:v>18.03304814380871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A77-4BBA-A5C8-3FCF24AEA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5"/>
        <c:overlap val="100"/>
        <c:axId val="218387584"/>
        <c:axId val="218389120"/>
      </c:barChart>
      <c:catAx>
        <c:axId val="2183875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aseline="0"/>
            </a:pPr>
            <a:endParaRPr lang="sl-SI"/>
          </a:p>
        </c:txPr>
        <c:crossAx val="218389120"/>
        <c:crosses val="autoZero"/>
        <c:auto val="1"/>
        <c:lblAlgn val="ctr"/>
        <c:lblOffset val="100"/>
        <c:noMultiLvlLbl val="0"/>
      </c:catAx>
      <c:valAx>
        <c:axId val="2183891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sl-SI"/>
                  <a:t>%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1.671750490648128E-2"/>
              <c:y val="0.46916133096265095"/>
            </c:manualLayout>
          </c:layout>
          <c:overlay val="0"/>
        </c:title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sl-SI"/>
          </a:p>
        </c:txPr>
        <c:crossAx val="218387584"/>
        <c:crosses val="autoZero"/>
        <c:crossBetween val="between"/>
      </c:valAx>
      <c:spPr>
        <a:effectLst>
          <a:glow rad="863600">
            <a:schemeClr val="accent1">
              <a:alpha val="19000"/>
            </a:schemeClr>
          </a:glow>
        </a:effectLst>
      </c:spPr>
    </c:plotArea>
    <c:legend>
      <c:legendPos val="r"/>
      <c:layout>
        <c:manualLayout>
          <c:xMode val="edge"/>
          <c:yMode val="edge"/>
          <c:x val="0.82286912852091643"/>
          <c:y val="0.17639008134045478"/>
          <c:w val="0.1641439513351004"/>
          <c:h val="0.65979985935009355"/>
        </c:manualLayout>
      </c:layout>
      <c:overlay val="0"/>
      <c:txPr>
        <a:bodyPr/>
        <a:lstStyle/>
        <a:p>
          <a:pPr>
            <a:defRPr sz="1000" b="1"/>
          </a:pPr>
          <a:endParaRPr lang="sl-SI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541907261592301"/>
          <c:y val="0.17502362204724409"/>
          <c:w val="0.74938735783027133"/>
          <c:h val="0.6712432868968302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'STRUKTURA CENE'!$O$5</c:f>
              <c:strCache>
                <c:ptCount val="1"/>
                <c:pt idx="0">
                  <c:v>VREDNOST
ENERGIJE
SKUPAJ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dPt>
            <c:idx val="12"/>
            <c:invertIfNegative val="0"/>
            <c:bubble3D val="0"/>
            <c:spPr>
              <a:pattFill prst="dkUpDiag">
                <a:fgClr>
                  <a:schemeClr val="accent5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EAFD-4B24-8418-5277C2A1C430}"/>
              </c:ext>
            </c:extLst>
          </c:dPt>
          <c:dLbls>
            <c:dLbl>
              <c:idx val="0"/>
              <c:layout>
                <c:manualLayout>
                  <c:x val="0"/>
                  <c:y val="-0.2940173632142136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AFD-4B24-8418-5277C2A1C430}"/>
                </c:ext>
              </c:extLst>
            </c:dLbl>
            <c:dLbl>
              <c:idx val="1"/>
              <c:layout>
                <c:manualLayout>
                  <c:x val="2.9629629629629628E-3"/>
                  <c:y val="-0.2905982905982906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AFD-4B24-8418-5277C2A1C430}"/>
                </c:ext>
              </c:extLst>
            </c:dLbl>
            <c:dLbl>
              <c:idx val="2"/>
              <c:layout>
                <c:manualLayout>
                  <c:x val="2.9237678623505394E-3"/>
                  <c:y val="-0.2871797563766067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AFD-4B24-8418-5277C2A1C430}"/>
                </c:ext>
              </c:extLst>
            </c:dLbl>
            <c:dLbl>
              <c:idx val="3"/>
              <c:layout>
                <c:manualLayout>
                  <c:x val="2.7266258384368619E-3"/>
                  <c:y val="-0.311111111111111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AFD-4B24-8418-5277C2A1C430}"/>
                </c:ext>
              </c:extLst>
            </c:dLbl>
            <c:dLbl>
              <c:idx val="4"/>
              <c:layout>
                <c:manualLayout>
                  <c:x val="2.936599591717702E-3"/>
                  <c:y val="-0.297435897435897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AFD-4B24-8418-5277C2A1C430}"/>
                </c:ext>
              </c:extLst>
            </c:dLbl>
            <c:dLbl>
              <c:idx val="5"/>
              <c:layout>
                <c:manualLayout>
                  <c:x val="0"/>
                  <c:y val="-0.314530183727034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AFD-4B24-8418-5277C2A1C430}"/>
                </c:ext>
              </c:extLst>
            </c:dLbl>
            <c:dLbl>
              <c:idx val="6"/>
              <c:layout>
                <c:manualLayout>
                  <c:x val="2.9629629629629628E-3"/>
                  <c:y val="-0.3316242008210512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AFD-4B24-8418-5277C2A1C430}"/>
                </c:ext>
              </c:extLst>
            </c:dLbl>
            <c:dLbl>
              <c:idx val="7"/>
              <c:layout>
                <c:manualLayout>
                  <c:x val="0"/>
                  <c:y val="-0.3213675213675213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AFD-4B24-8418-5277C2A1C430}"/>
                </c:ext>
              </c:extLst>
            </c:dLbl>
            <c:dLbl>
              <c:idx val="8"/>
              <c:layout>
                <c:manualLayout>
                  <c:x val="2.9629629629629628E-3"/>
                  <c:y val="-0.32820539740224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AFD-4B24-8418-5277C2A1C430}"/>
                </c:ext>
              </c:extLst>
            </c:dLbl>
            <c:dLbl>
              <c:idx val="9"/>
              <c:layout>
                <c:manualLayout>
                  <c:x val="2.9629629629629628E-3"/>
                  <c:y val="-0.2256410256410256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AFD-4B24-8418-5277C2A1C430}"/>
                </c:ext>
              </c:extLst>
            </c:dLbl>
            <c:dLbl>
              <c:idx val="10"/>
              <c:layout>
                <c:manualLayout>
                  <c:x val="0"/>
                  <c:y val="-0.1572649572649572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AFD-4B24-8418-5277C2A1C430}"/>
                </c:ext>
              </c:extLst>
            </c:dLbl>
            <c:dLbl>
              <c:idx val="11"/>
              <c:layout>
                <c:manualLayout>
                  <c:x val="0"/>
                  <c:y val="-0.1538461538461538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AFD-4B24-8418-5277C2A1C430}"/>
                </c:ext>
              </c:extLst>
            </c:dLbl>
            <c:dLbl>
              <c:idx val="12"/>
              <c:layout>
                <c:manualLayout>
                  <c:x val="1.2831729367162439E-5"/>
                  <c:y val="-0.2837609529578033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AFD-4B24-8418-5277C2A1C430}"/>
                </c:ext>
              </c:extLst>
            </c:dLbl>
            <c:numFmt formatCode="#,##0.00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000" b="1" baseline="0"/>
                </a:pPr>
                <a:endParaRPr lang="sl-SI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('STRUKTURA CENE'!$I$7:$I$18,'STRUKTURA CENE'!$I$20)</c:f>
              <c:strCache>
                <c:ptCount val="13"/>
                <c:pt idx="0">
                  <c:v>JANUAR</c:v>
                </c:pt>
                <c:pt idx="1">
                  <c:v>FEBRUAR</c:v>
                </c:pt>
                <c:pt idx="2">
                  <c:v>MAREC</c:v>
                </c:pt>
                <c:pt idx="3">
                  <c:v>APRIL</c:v>
                </c:pt>
                <c:pt idx="4">
                  <c:v>MAJ</c:v>
                </c:pt>
                <c:pt idx="5">
                  <c:v>JUNIJ</c:v>
                </c:pt>
                <c:pt idx="6">
                  <c:v>JULIJ</c:v>
                </c:pt>
                <c:pt idx="7">
                  <c:v>AVGUST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  <c:pt idx="12">
                  <c:v>MESEČNO
POVPREČJE</c:v>
                </c:pt>
              </c:strCache>
            </c:strRef>
          </c:cat>
          <c:val>
            <c:numRef>
              <c:f>('STRUKTURA CENE'!$O$7:$O$18,'STRUKTURA CENE'!$O$20)</c:f>
              <c:numCache>
                <c:formatCode>#,##0.000</c:formatCode>
                <c:ptCount val="13"/>
                <c:pt idx="0">
                  <c:v>0.13246376811594204</c:v>
                </c:pt>
                <c:pt idx="1">
                  <c:v>0.13490180978051597</c:v>
                </c:pt>
                <c:pt idx="2">
                  <c:v>0.16780124819971193</c:v>
                </c:pt>
                <c:pt idx="3">
                  <c:v>0.17368715083798883</c:v>
                </c:pt>
                <c:pt idx="4">
                  <c:v>0.17806878306878307</c:v>
                </c:pt>
                <c:pt idx="5">
                  <c:v>0.19054698457223004</c:v>
                </c:pt>
                <c:pt idx="6">
                  <c:v>0.21299310344827585</c:v>
                </c:pt>
                <c:pt idx="7">
                  <c:v>0.21170868347338936</c:v>
                </c:pt>
                <c:pt idx="8">
                  <c:v>0.20552538370720191</c:v>
                </c:pt>
                <c:pt idx="9">
                  <c:v>0.18328156650911545</c:v>
                </c:pt>
                <c:pt idx="10">
                  <c:v>0.18627487274409996</c:v>
                </c:pt>
                <c:pt idx="11">
                  <c:v>0.17751381215469614</c:v>
                </c:pt>
                <c:pt idx="12">
                  <c:v>0.17956393055099587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AFD-4B24-8418-5277C2A1C4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overlap val="100"/>
        <c:axId val="218414464"/>
        <c:axId val="218428544"/>
      </c:barChart>
      <c:catAx>
        <c:axId val="218414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 baseline="0"/>
            </a:pPr>
            <a:endParaRPr lang="sl-SI"/>
          </a:p>
        </c:txPr>
        <c:crossAx val="218428544"/>
        <c:crosses val="autoZero"/>
        <c:auto val="1"/>
        <c:lblAlgn val="ctr"/>
        <c:lblOffset val="100"/>
        <c:noMultiLvlLbl val="0"/>
      </c:catAx>
      <c:valAx>
        <c:axId val="218428544"/>
        <c:scaling>
          <c:orientation val="minMax"/>
          <c:max val="0.22000000000000003"/>
          <c:min val="0.1"/>
        </c:scaling>
        <c:delete val="0"/>
        <c:axPos val="l"/>
        <c:majorGridlines>
          <c:spPr>
            <a:effectLst>
              <a:glow>
                <a:schemeClr val="accent1">
                  <a:alpha val="40000"/>
                </a:schemeClr>
              </a:glow>
              <a:outerShdw dist="50800" sx="1000" sy="1000" algn="ctr" rotWithShape="0">
                <a:srgbClr val="000000"/>
              </a:outerShdw>
            </a:effectLst>
          </c:spPr>
        </c:majorGridlines>
        <c:title>
          <c:tx>
            <c:rich>
              <a:bodyPr/>
              <a:lstStyle/>
              <a:p>
                <a:pPr>
                  <a:defRPr sz="1100"/>
                </a:pPr>
                <a:r>
                  <a:rPr lang="sl-SI" sz="1100"/>
                  <a:t>EUR</a:t>
                </a:r>
                <a:r>
                  <a:rPr lang="en-US" sz="1100"/>
                  <a:t>/kWh</a:t>
                </a:r>
              </a:p>
            </c:rich>
          </c:tx>
          <c:overlay val="0"/>
        </c:title>
        <c:numFmt formatCode="#,##0.000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sl-SI"/>
          </a:p>
        </c:txPr>
        <c:crossAx val="218414464"/>
        <c:crosses val="autoZero"/>
        <c:crossBetween val="between"/>
        <c:majorUnit val="2.0000000000000004E-2"/>
      </c:valAx>
      <c:spPr>
        <a:effectLst>
          <a:glow rad="1054100">
            <a:schemeClr val="accent1">
              <a:alpha val="21000"/>
            </a:schemeClr>
          </a:glow>
        </a:effectLst>
      </c:spPr>
    </c:plotArea>
    <c:plotVisOnly val="1"/>
    <c:dispBlanksAs val="gap"/>
    <c:showDLblsOverMax val="0"/>
  </c:chart>
  <c:spPr>
    <a:effectLst>
      <a:glow>
        <a:schemeClr val="accent1">
          <a:alpha val="40000"/>
        </a:schemeClr>
      </a:glow>
    </a:effectLst>
  </c:spPr>
  <c:printSettings>
    <c:headerFooter>
      <c:oddFooter>&amp;C&amp;Z&amp;F</c:oddFooter>
    </c:headerFooter>
    <c:pageMargins b="0.75" l="0.7" r="0.7" t="0.75" header="0.3" footer="0.3"/>
    <c:pageSetup orientation="portrait"/>
  </c:printSettings>
  <c:userShapes r:id="rId1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525457020279467"/>
          <c:y val="0.20237404939767145"/>
          <c:w val="0.75294037917032786"/>
          <c:h val="0.640474056127599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'STRUKTURA CENE'!$AC$7:$AC$18</c:f>
              <c:strCache>
                <c:ptCount val="12"/>
                <c:pt idx="0">
                  <c:v>0,0289</c:v>
                </c:pt>
                <c:pt idx="1">
                  <c:v>0,0306</c:v>
                </c:pt>
                <c:pt idx="2">
                  <c:v>0,0265</c:v>
                </c:pt>
                <c:pt idx="3">
                  <c:v>0,0302</c:v>
                </c:pt>
                <c:pt idx="4">
                  <c:v>0,0333</c:v>
                </c:pt>
                <c:pt idx="5">
                  <c:v>0,0421</c:v>
                </c:pt>
                <c:pt idx="6">
                  <c:v>0,0417</c:v>
                </c:pt>
                <c:pt idx="7">
                  <c:v>0,0420</c:v>
                </c:pt>
                <c:pt idx="8">
                  <c:v>0,0383</c:v>
                </c:pt>
                <c:pt idx="9">
                  <c:v>0,0298</c:v>
                </c:pt>
                <c:pt idx="10">
                  <c:v>0,0385</c:v>
                </c:pt>
                <c:pt idx="11">
                  <c:v>0,0326</c:v>
                </c:pt>
              </c:strCache>
            </c:strRef>
          </c:tx>
          <c:spPr>
            <a:pattFill prst="pct70">
              <a:fgClr>
                <a:srgbClr val="C00000"/>
              </a:fgClr>
              <a:bgClr>
                <a:schemeClr val="bg1"/>
              </a:bgClr>
            </a:pattFill>
          </c:spPr>
          <c:invertIfNegative val="0"/>
          <c:cat>
            <c:strRef>
              <c:f>'STRUKTURA CENE'!$Z$7:$Z$18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MAREC</c:v>
                </c:pt>
                <c:pt idx="3">
                  <c:v>APRIL</c:v>
                </c:pt>
                <c:pt idx="4">
                  <c:v>MAJ</c:v>
                </c:pt>
                <c:pt idx="5">
                  <c:v>JUNIJ</c:v>
                </c:pt>
                <c:pt idx="6">
                  <c:v>JULIJ</c:v>
                </c:pt>
                <c:pt idx="7">
                  <c:v>AVGUST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'STRUKTURA CENE'!$AC$7:$AC$18</c:f>
              <c:numCache>
                <c:formatCode>#,##0.0000</c:formatCode>
                <c:ptCount val="12"/>
                <c:pt idx="0">
                  <c:v>2.885046113306983E-2</c:v>
                </c:pt>
                <c:pt idx="1">
                  <c:v>3.0585290720061612E-2</c:v>
                </c:pt>
                <c:pt idx="2">
                  <c:v>2.6485837734037447E-2</c:v>
                </c:pt>
                <c:pt idx="3">
                  <c:v>3.0188547486033519E-2</c:v>
                </c:pt>
                <c:pt idx="4">
                  <c:v>3.3280423280423285E-2</c:v>
                </c:pt>
                <c:pt idx="5">
                  <c:v>4.2075736325385693E-2</c:v>
                </c:pt>
                <c:pt idx="6">
                  <c:v>4.1668965517241384E-2</c:v>
                </c:pt>
                <c:pt idx="7">
                  <c:v>4.2030812324929973E-2</c:v>
                </c:pt>
                <c:pt idx="8">
                  <c:v>3.8311688311688318E-2</c:v>
                </c:pt>
                <c:pt idx="9">
                  <c:v>2.9777177582714382E-2</c:v>
                </c:pt>
                <c:pt idx="10">
                  <c:v>3.8496066635816749E-2</c:v>
                </c:pt>
                <c:pt idx="11">
                  <c:v>3.2622684432889175E-2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E6-4211-BCAC-01CB2F8063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overlap val="100"/>
        <c:axId val="218481792"/>
        <c:axId val="218483328"/>
      </c:barChart>
      <c:catAx>
        <c:axId val="218481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 baseline="0"/>
            </a:pPr>
            <a:endParaRPr lang="sl-SI"/>
          </a:p>
        </c:txPr>
        <c:crossAx val="218483328"/>
        <c:crosses val="autoZero"/>
        <c:auto val="1"/>
        <c:lblAlgn val="ctr"/>
        <c:lblOffset val="100"/>
        <c:noMultiLvlLbl val="0"/>
      </c:catAx>
      <c:valAx>
        <c:axId val="218483328"/>
        <c:scaling>
          <c:orientation val="minMax"/>
          <c:max val="6.0000000000000012E-2"/>
          <c:min val="1.0000000000000002E-2"/>
        </c:scaling>
        <c:delete val="0"/>
        <c:axPos val="l"/>
        <c:majorGridlines>
          <c:spPr>
            <a:effectLst>
              <a:glow>
                <a:schemeClr val="accent1">
                  <a:alpha val="40000"/>
                </a:schemeClr>
              </a:glow>
              <a:outerShdw dist="50800" sx="1000" sy="1000" algn="ctr" rotWithShape="0">
                <a:srgbClr val="000000"/>
              </a:outerShdw>
            </a:effectLst>
          </c:spPr>
        </c:majorGridlines>
        <c:title>
          <c:tx>
            <c:rich>
              <a:bodyPr/>
              <a:lstStyle/>
              <a:p>
                <a:pPr>
                  <a:defRPr sz="1100"/>
                </a:pPr>
                <a:r>
                  <a:rPr lang="sl-SI" sz="1100"/>
                  <a:t>EUR</a:t>
                </a:r>
                <a:r>
                  <a:rPr lang="en-US" sz="1100"/>
                  <a:t>/kWh</a:t>
                </a:r>
              </a:p>
            </c:rich>
          </c:tx>
          <c:layout>
            <c:manualLayout>
              <c:xMode val="edge"/>
              <c:yMode val="edge"/>
              <c:x val="1.6962748077542937E-2"/>
              <c:y val="0.43608102833299683"/>
            </c:manualLayout>
          </c:layout>
          <c:overlay val="0"/>
        </c:title>
        <c:numFmt formatCode="0.0000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sl-SI"/>
          </a:p>
        </c:txPr>
        <c:crossAx val="218481792"/>
        <c:crosses val="autoZero"/>
        <c:crossBetween val="between"/>
      </c:valAx>
      <c:spPr>
        <a:effectLst>
          <a:glow rad="1054100">
            <a:schemeClr val="accent1">
              <a:alpha val="21000"/>
            </a:schemeClr>
          </a:glow>
        </a:effectLst>
      </c:spPr>
    </c:plotArea>
    <c:plotVisOnly val="1"/>
    <c:dispBlanksAs val="gap"/>
    <c:showDLblsOverMax val="0"/>
  </c:chart>
  <c:spPr>
    <a:effectLst>
      <a:glow>
        <a:schemeClr val="accent1">
          <a:alpha val="40000"/>
        </a:schemeClr>
      </a:glow>
    </a:effectLst>
  </c:spPr>
  <c:printSettings>
    <c:headerFooter>
      <c:oddFooter>&amp;C&amp;Z&amp;F</c:oddFooter>
    </c:headerFooter>
    <c:pageMargins b="0.75" l="0.7" r="0.7" t="0.75" header="0.3" footer="0.3"/>
    <c:pageSetup orientation="portrait"/>
  </c:printSettings>
  <c:userShapes r:id="rId1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841185476815398"/>
          <c:y val="0.19563137941090697"/>
          <c:w val="0.78994203849518807"/>
          <c:h val="0.61608526206951408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12"/>
            <c:invertIfNegative val="0"/>
            <c:bubble3D val="0"/>
            <c:spPr>
              <a:pattFill prst="dkUpDiag">
                <a:fgClr>
                  <a:srgbClr val="0070C0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940B-4BD2-A833-3C1210AC42F4}"/>
              </c:ext>
            </c:extLst>
          </c:dPt>
          <c:cat>
            <c:strRef>
              <c:f>('STRUKTURA CENE'!$AF$7:$AF$18,'STRUKTURA CENE'!$AF$20)</c:f>
              <c:strCache>
                <c:ptCount val="13"/>
                <c:pt idx="0">
                  <c:v>JANUAR</c:v>
                </c:pt>
                <c:pt idx="1">
                  <c:v>FEBRUAR</c:v>
                </c:pt>
                <c:pt idx="2">
                  <c:v>MAREC</c:v>
                </c:pt>
                <c:pt idx="3">
                  <c:v>APRIL</c:v>
                </c:pt>
                <c:pt idx="4">
                  <c:v>MAJ</c:v>
                </c:pt>
                <c:pt idx="5">
                  <c:v>JUNIJ</c:v>
                </c:pt>
                <c:pt idx="6">
                  <c:v>JULIJ</c:v>
                </c:pt>
                <c:pt idx="7">
                  <c:v>AVGUST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  <c:pt idx="12">
                  <c:v>MESEČNO
POVPREČJE</c:v>
                </c:pt>
              </c:strCache>
            </c:strRef>
          </c:cat>
          <c:val>
            <c:numRef>
              <c:f>('STRUKTURA CENE'!$AI$7:$AI$18,'STRUKTURA CENE'!$AI$20)</c:f>
              <c:numCache>
                <c:formatCode>#,##0.0000</c:formatCode>
                <c:ptCount val="13"/>
                <c:pt idx="0">
                  <c:v>7.6340579710144935E-2</c:v>
                </c:pt>
                <c:pt idx="1">
                  <c:v>7.6445899114362725E-2</c:v>
                </c:pt>
                <c:pt idx="2">
                  <c:v>0.10724435909745558</c:v>
                </c:pt>
                <c:pt idx="3">
                  <c:v>0.1077513966480447</c:v>
                </c:pt>
                <c:pt idx="4">
                  <c:v>0.1077336860670194</c:v>
                </c:pt>
                <c:pt idx="5">
                  <c:v>0.10771388499298737</c:v>
                </c:pt>
                <c:pt idx="6">
                  <c:v>0.10988965517241379</c:v>
                </c:pt>
                <c:pt idx="7">
                  <c:v>0.10816526610644259</c:v>
                </c:pt>
                <c:pt idx="8">
                  <c:v>0.11008264462809916</c:v>
                </c:pt>
                <c:pt idx="9">
                  <c:v>0.10792707629979743</c:v>
                </c:pt>
                <c:pt idx="10">
                  <c:v>0.10773253123553911</c:v>
                </c:pt>
                <c:pt idx="11">
                  <c:v>0.10761455963600911</c:v>
                </c:pt>
                <c:pt idx="12">
                  <c:v>9.9043999999999979E-2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40B-4BD2-A833-3C1210AC42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218508672"/>
        <c:axId val="218514560"/>
      </c:barChart>
      <c:catAx>
        <c:axId val="2185086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8514560"/>
        <c:crosses val="autoZero"/>
        <c:auto val="1"/>
        <c:lblAlgn val="ctr"/>
        <c:lblOffset val="100"/>
        <c:noMultiLvlLbl val="0"/>
      </c:catAx>
      <c:valAx>
        <c:axId val="218514560"/>
        <c:scaling>
          <c:orientation val="minMax"/>
        </c:scaling>
        <c:delete val="0"/>
        <c:axPos val="l"/>
        <c:majorGridlines/>
        <c:numFmt formatCode="#,##0.0000" sourceLinked="1"/>
        <c:majorTickMark val="out"/>
        <c:minorTickMark val="none"/>
        <c:tickLblPos val="nextTo"/>
        <c:crossAx val="218508672"/>
        <c:crosses val="autoZero"/>
        <c:crossBetween val="between"/>
      </c:valAx>
      <c:spPr>
        <a:effectLst>
          <a:glow rad="927100">
            <a:srgbClr val="0070C0">
              <a:alpha val="11000"/>
            </a:srgbClr>
          </a:glow>
        </a:effectLst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72584903185825"/>
          <c:y val="0.20821131962606421"/>
          <c:w val="0.73970598084467032"/>
          <c:h val="0.656304775749819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'EKONOMIKA 2'!$E$3</c:f>
              <c:strCache>
                <c:ptCount val="1"/>
                <c:pt idx="0">
                  <c:v>vrednost
porabe energije
 v EUR</c:v>
                </c:pt>
              </c:strCache>
            </c:strRef>
          </c:tx>
          <c:invertIfNegative val="0"/>
          <c:cat>
            <c:strRef>
              <c:f>'EKONOMIKA 2'!$A$4:$A$15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'EKONOMIKA 2'!$E$4:$E$15</c:f>
              <c:numCache>
                <c:formatCode>_-* #,##0.0\ _€_-;\-* #,##0.0\ _€_-;_-* "-"??\ _€_-;_-@_-</c:formatCode>
                <c:ptCount val="12"/>
                <c:pt idx="0">
                  <c:v>304.93159420289857</c:v>
                </c:pt>
                <c:pt idx="1">
                  <c:v>247.27501732768576</c:v>
                </c:pt>
                <c:pt idx="2">
                  <c:v>223.67906385021601</c:v>
                </c:pt>
                <c:pt idx="3">
                  <c:v>118.1072625698324</c:v>
                </c:pt>
                <c:pt idx="4">
                  <c:v>82.801984126984124</c:v>
                </c:pt>
                <c:pt idx="5">
                  <c:v>12.464293672650724</c:v>
                </c:pt>
                <c:pt idx="6">
                  <c:v>15.122508214896605</c:v>
                </c:pt>
                <c:pt idx="7">
                  <c:v>15.666442577030812</c:v>
                </c:pt>
                <c:pt idx="8">
                  <c:v>27.745926800472258</c:v>
                </c:pt>
                <c:pt idx="9">
                  <c:v>168.43575962187711</c:v>
                </c:pt>
                <c:pt idx="10">
                  <c:v>284.81428042572884</c:v>
                </c:pt>
                <c:pt idx="11">
                  <c:v>415.20480662983425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14-4CFB-BBB1-F3198EBB9D15}"/>
            </c:ext>
          </c:extLst>
        </c:ser>
        <c:ser>
          <c:idx val="1"/>
          <c:order val="1"/>
          <c:tx>
            <c:strRef>
              <c:f>'EKONOMIKA 2'!$H$3</c:f>
              <c:strCache>
                <c:ptCount val="1"/>
                <c:pt idx="0">
                  <c:v>izačunana vrednost
porabe olja
v EUR</c:v>
                </c:pt>
              </c:strCache>
            </c:strRef>
          </c:tx>
          <c:invertIfNegative val="0"/>
          <c:cat>
            <c:strRef>
              <c:f>'EKONOMIKA 2'!$A$4:$A$15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'EKONOMIKA 2'!$H$4:$H$15</c:f>
              <c:numCache>
                <c:formatCode>_-* #,##0.0\ _€_-;\-* #,##0.0\ _€_-;_-* "-"?\ _€_-;_-@_-</c:formatCode>
                <c:ptCount val="12"/>
                <c:pt idx="0">
                  <c:v>649.3337489782017</c:v>
                </c:pt>
                <c:pt idx="1">
                  <c:v>533.1854248978201</c:v>
                </c:pt>
                <c:pt idx="2">
                  <c:v>363.95485592643053</c:v>
                </c:pt>
                <c:pt idx="3">
                  <c:v>191.96775204359673</c:v>
                </c:pt>
                <c:pt idx="4">
                  <c:v>122.86548024523158</c:v>
                </c:pt>
                <c:pt idx="5">
                  <c:v>15.946324017498235</c:v>
                </c:pt>
                <c:pt idx="6">
                  <c:v>18.513259483779017</c:v>
                </c:pt>
                <c:pt idx="7">
                  <c:v>18.849571866485014</c:v>
                </c:pt>
                <c:pt idx="8">
                  <c:v>35.201272990463217</c:v>
                </c:pt>
                <c:pt idx="9">
                  <c:v>239.84241042234331</c:v>
                </c:pt>
                <c:pt idx="10">
                  <c:v>401.16772956403264</c:v>
                </c:pt>
                <c:pt idx="11">
                  <c:v>608.26826260217979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14-4CFB-BBB1-F3198EBB9D15}"/>
            </c:ext>
          </c:extLst>
        </c:ser>
        <c:ser>
          <c:idx val="2"/>
          <c:order val="2"/>
          <c:tx>
            <c:strRef>
              <c:f>'EKONOMIKA 2'!$I$3</c:f>
              <c:strCache>
                <c:ptCount val="1"/>
                <c:pt idx="0">
                  <c:v>prihranek - 
izguba 
v EUR</c:v>
                </c:pt>
              </c:strCache>
            </c:strRef>
          </c:tx>
          <c:invertIfNegative val="0"/>
          <c:cat>
            <c:strRef>
              <c:f>'EKONOMIKA 2'!$A$4:$A$15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'EKONOMIKA 2'!$I$4:$I$15</c:f>
              <c:numCache>
                <c:formatCode>_-* #,##0\ _€_-;\-* #,##0\ _€_-;_-* "-"??\ _€_-;_-@_-</c:formatCode>
                <c:ptCount val="12"/>
                <c:pt idx="0">
                  <c:v>344.40215477530313</c:v>
                </c:pt>
                <c:pt idx="1">
                  <c:v>285.91040757013434</c:v>
                </c:pt>
                <c:pt idx="2">
                  <c:v>140.27579207621451</c:v>
                </c:pt>
                <c:pt idx="3">
                  <c:v>73.860489473764332</c:v>
                </c:pt>
                <c:pt idx="4">
                  <c:v>40.063496118247457</c:v>
                </c:pt>
                <c:pt idx="5">
                  <c:v>3.4820303448475105</c:v>
                </c:pt>
                <c:pt idx="6">
                  <c:v>3.3907512688824113</c:v>
                </c:pt>
                <c:pt idx="7">
                  <c:v>3.183129289454202</c:v>
                </c:pt>
                <c:pt idx="8">
                  <c:v>7.4553461899909585</c:v>
                </c:pt>
                <c:pt idx="9">
                  <c:v>71.406650800466196</c:v>
                </c:pt>
                <c:pt idx="10">
                  <c:v>116.3534491383038</c:v>
                </c:pt>
                <c:pt idx="11">
                  <c:v>193.06345597234554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14-4CFB-BBB1-F3198EBB9D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axId val="218602880"/>
        <c:axId val="218616960"/>
      </c:barChart>
      <c:catAx>
        <c:axId val="2186028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 i="0" baseline="0"/>
            </a:pPr>
            <a:endParaRPr lang="sl-SI"/>
          </a:p>
        </c:txPr>
        <c:crossAx val="218616960"/>
        <c:crosses val="autoZero"/>
        <c:auto val="1"/>
        <c:lblAlgn val="ctr"/>
        <c:lblOffset val="100"/>
        <c:noMultiLvlLbl val="0"/>
      </c:catAx>
      <c:valAx>
        <c:axId val="2186169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EUR</a:t>
                </a:r>
              </a:p>
            </c:rich>
          </c:tx>
          <c:layout>
            <c:manualLayout>
              <c:xMode val="edge"/>
              <c:yMode val="edge"/>
              <c:x val="2.1250459317509716E-2"/>
              <c:y val="0.38109056908849326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b="1" i="0" baseline="0"/>
            </a:pPr>
            <a:endParaRPr lang="sl-SI"/>
          </a:p>
        </c:txPr>
        <c:crossAx val="218602880"/>
        <c:crosses val="autoZero"/>
        <c:crossBetween val="between"/>
      </c:valAx>
      <c:spPr>
        <a:effectLst>
          <a:glow rad="1054100">
            <a:schemeClr val="accent1">
              <a:alpha val="21000"/>
            </a:schemeClr>
          </a:glow>
        </a:effectLst>
      </c:spPr>
    </c:plotArea>
    <c:legend>
      <c:legendPos val="r"/>
      <c:layout>
        <c:manualLayout>
          <c:xMode val="edge"/>
          <c:yMode val="edge"/>
          <c:x val="0.84767509232837324"/>
          <c:y val="0.2432761878506981"/>
          <c:w val="0.12515667807754249"/>
          <c:h val="0.52186839883526592"/>
        </c:manualLayout>
      </c:layout>
      <c:overlay val="0"/>
      <c:txPr>
        <a:bodyPr/>
        <a:lstStyle/>
        <a:p>
          <a:pPr>
            <a:defRPr b="0" i="0" baseline="0"/>
          </a:pPr>
          <a:endParaRPr lang="sl-SI"/>
        </a:p>
      </c:txPr>
    </c:legend>
    <c:plotVisOnly val="1"/>
    <c:dispBlanksAs val="gap"/>
    <c:showDLblsOverMax val="0"/>
  </c:chart>
  <c:txPr>
    <a:bodyPr/>
    <a:lstStyle/>
    <a:p>
      <a:pPr>
        <a:defRPr baseline="0">
          <a:latin typeface="Times New Roman" panose="02020603050405020304" pitchFamily="18" charset="0"/>
        </a:defRPr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669072615923"/>
          <c:y val="0.18529754314676325"/>
          <c:w val="0.67748545018829154"/>
          <c:h val="0.721587520617943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'TEMP. KWh'!$B$4</c:f>
              <c:strCache>
                <c:ptCount val="1"/>
                <c:pt idx="0">
                  <c:v>kWh
nočna
poraba
12 ur</c:v>
                </c:pt>
              </c:strCache>
            </c:strRef>
          </c:tx>
          <c:invertIfNegative val="0"/>
          <c:dPt>
            <c:idx val="12"/>
            <c:invertIfNegative val="0"/>
            <c:bubble3D val="0"/>
            <c:spPr>
              <a:pattFill prst="dkUpDiag">
                <a:fgClr>
                  <a:schemeClr val="accent1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419D-4ADD-9688-43DD1E991E18}"/>
              </c:ext>
            </c:extLst>
          </c:dPt>
          <c:cat>
            <c:strRef>
              <c:f>'TEMP. KWh'!$A$5:$A$17</c:f>
              <c:strCache>
                <c:ptCount val="13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  <c:pt idx="12">
                  <c:v>POVPR.</c:v>
                </c:pt>
              </c:strCache>
            </c:strRef>
          </c:cat>
          <c:val>
            <c:numRef>
              <c:f>'TEMP. KWh'!$B$5:$B$17</c:f>
              <c:numCache>
                <c:formatCode>0.0</c:formatCode>
                <c:ptCount val="13"/>
                <c:pt idx="0">
                  <c:v>40.064516129032256</c:v>
                </c:pt>
                <c:pt idx="1">
                  <c:v>35.392857142857146</c:v>
                </c:pt>
                <c:pt idx="2">
                  <c:v>25.387096774193548</c:v>
                </c:pt>
                <c:pt idx="3">
                  <c:v>13.533333333333333</c:v>
                </c:pt>
                <c:pt idx="4">
                  <c:v>8.8666666666666671</c:v>
                </c:pt>
                <c:pt idx="5">
                  <c:v>1.2666633366666551</c:v>
                </c:pt>
                <c:pt idx="6">
                  <c:v>1.1996340000000296</c:v>
                </c:pt>
                <c:pt idx="7">
                  <c:v>1.3667536666665303</c:v>
                </c:pt>
                <c:pt idx="8">
                  <c:v>2.2999996666666749</c:v>
                </c:pt>
                <c:pt idx="9">
                  <c:v>12.129032258064516</c:v>
                </c:pt>
                <c:pt idx="10">
                  <c:v>28.4</c:v>
                </c:pt>
                <c:pt idx="11">
                  <c:v>38.966666666666669</c:v>
                </c:pt>
                <c:pt idx="12">
                  <c:v>17.406101636734501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9D-4ADD-9688-43DD1E991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6"/>
        <c:axId val="218265472"/>
        <c:axId val="218267008"/>
      </c:barChart>
      <c:lineChart>
        <c:grouping val="standard"/>
        <c:varyColors val="0"/>
        <c:ser>
          <c:idx val="1"/>
          <c:order val="1"/>
          <c:tx>
            <c:strRef>
              <c:f>'TEMP. KWh'!$C$4</c:f>
              <c:strCache>
                <c:ptCount val="1"/>
                <c:pt idx="0">
                  <c:v>zunanja
temp.ob 8°°
°C</c:v>
                </c:pt>
              </c:strCache>
            </c:strRef>
          </c:tx>
          <c:marker>
            <c:symbol val="none"/>
          </c:marker>
          <c:cat>
            <c:strRef>
              <c:f>'TEMP. KWh'!$A$5:$A$17</c:f>
              <c:strCache>
                <c:ptCount val="13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  <c:pt idx="12">
                  <c:v>POVPR.</c:v>
                </c:pt>
              </c:strCache>
            </c:strRef>
          </c:cat>
          <c:val>
            <c:numRef>
              <c:f>'TEMP. KWh'!$C$5:$C$17</c:f>
              <c:numCache>
                <c:formatCode>0.0</c:formatCode>
                <c:ptCount val="13"/>
                <c:pt idx="0">
                  <c:v>3.2258064516129031E-2</c:v>
                </c:pt>
                <c:pt idx="1">
                  <c:v>-0.35714285714285715</c:v>
                </c:pt>
                <c:pt idx="2">
                  <c:v>3.838709677419355</c:v>
                </c:pt>
                <c:pt idx="3">
                  <c:v>7.5666666666666664</c:v>
                </c:pt>
                <c:pt idx="4">
                  <c:v>10.225806451612904</c:v>
                </c:pt>
                <c:pt idx="5">
                  <c:v>18.166666666666668</c:v>
                </c:pt>
                <c:pt idx="6">
                  <c:v>16.516129032258064</c:v>
                </c:pt>
                <c:pt idx="7">
                  <c:v>15.483870967741936</c:v>
                </c:pt>
                <c:pt idx="8">
                  <c:v>12.866666666666667</c:v>
                </c:pt>
                <c:pt idx="9">
                  <c:v>9.5483870967741939</c:v>
                </c:pt>
                <c:pt idx="10">
                  <c:v>1.7</c:v>
                </c:pt>
                <c:pt idx="11">
                  <c:v>-0.67741935483870963</c:v>
                </c:pt>
                <c:pt idx="12">
                  <c:v>7.909216589861753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19D-4ADD-9688-43DD1E991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8265472"/>
        <c:axId val="218267008"/>
      </c:lineChart>
      <c:catAx>
        <c:axId val="2182654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 i="0" baseline="0"/>
            </a:pPr>
            <a:endParaRPr lang="sl-SI"/>
          </a:p>
        </c:txPr>
        <c:crossAx val="218267008"/>
        <c:crosses val="autoZero"/>
        <c:auto val="1"/>
        <c:lblAlgn val="ctr"/>
        <c:lblOffset val="100"/>
        <c:noMultiLvlLbl val="0"/>
      </c:catAx>
      <c:valAx>
        <c:axId val="218267008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sl-SI"/>
          </a:p>
        </c:txPr>
        <c:crossAx val="218265472"/>
        <c:crosses val="autoZero"/>
        <c:crossBetween val="between"/>
      </c:valAx>
      <c:spPr>
        <a:effectLst>
          <a:glow rad="1054100">
            <a:srgbClr val="0070C0">
              <a:alpha val="21000"/>
            </a:srgbClr>
          </a:glow>
        </a:effectLst>
      </c:spPr>
    </c:plotArea>
    <c:legend>
      <c:legendPos val="r"/>
      <c:layout>
        <c:manualLayout>
          <c:xMode val="edge"/>
          <c:yMode val="edge"/>
          <c:x val="0.79809102666514509"/>
          <c:y val="0.3652240838316263"/>
          <c:w val="0.1922471375860626"/>
          <c:h val="0.31496617938290067"/>
        </c:manualLayout>
      </c:layout>
      <c:overlay val="0"/>
      <c:txPr>
        <a:bodyPr/>
        <a:lstStyle/>
        <a:p>
          <a:pPr>
            <a:defRPr b="1" i="0" baseline="0"/>
          </a:pPr>
          <a:endParaRPr lang="sl-SI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33573928258968"/>
          <c:y val="0.17175001547732177"/>
          <c:w val="0.69238757655293093"/>
          <c:h val="0.716608001928368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'TEMP. KWh'!$E$4</c:f>
              <c:strCache>
                <c:ptCount val="1"/>
                <c:pt idx="0">
                  <c:v>kWh
dnevna
poraba
12 ur</c:v>
                </c:pt>
              </c:strCache>
            </c:strRef>
          </c:tx>
          <c:invertIfNegative val="0"/>
          <c:dPt>
            <c:idx val="12"/>
            <c:invertIfNegative val="0"/>
            <c:bubble3D val="0"/>
            <c:spPr>
              <a:pattFill prst="dkUpDiag">
                <a:fgClr>
                  <a:schemeClr val="accent1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E306-43B6-8C44-0921906A62BD}"/>
              </c:ext>
            </c:extLst>
          </c:dPt>
          <c:cat>
            <c:strRef>
              <c:f>'TEMP. KWh'!$A$5:$A$17</c:f>
              <c:strCache>
                <c:ptCount val="13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  <c:pt idx="12">
                  <c:v>POVPR.</c:v>
                </c:pt>
              </c:strCache>
            </c:strRef>
          </c:cat>
          <c:val>
            <c:numRef>
              <c:f>'TEMP. KWh'!$E$5:$E$17</c:f>
              <c:numCache>
                <c:formatCode>0.0</c:formatCode>
                <c:ptCount val="13"/>
                <c:pt idx="0">
                  <c:v>34.193548387096776</c:v>
                </c:pt>
                <c:pt idx="1">
                  <c:v>30.071428571428573</c:v>
                </c:pt>
                <c:pt idx="2">
                  <c:v>17.612903225806452</c:v>
                </c:pt>
                <c:pt idx="3">
                  <c:v>9.1333333333333329</c:v>
                </c:pt>
                <c:pt idx="4">
                  <c:v>6.5</c:v>
                </c:pt>
                <c:pt idx="5">
                  <c:v>0.86667033000000326</c:v>
                </c:pt>
                <c:pt idx="6">
                  <c:v>1.067032333333312</c:v>
                </c:pt>
                <c:pt idx="7">
                  <c:v>0.99991300000013628</c:v>
                </c:pt>
                <c:pt idx="8">
                  <c:v>2.2000003333333251</c:v>
                </c:pt>
                <c:pt idx="9">
                  <c:v>10.838709677419354</c:v>
                </c:pt>
                <c:pt idx="10">
                  <c:v>22.566666666666666</c:v>
                </c:pt>
                <c:pt idx="11">
                  <c:v>35.133333333333333</c:v>
                </c:pt>
                <c:pt idx="12">
                  <c:v>14.265294932645938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06-43B6-8C44-0921906A62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6"/>
        <c:axId val="218178688"/>
        <c:axId val="218180224"/>
      </c:barChart>
      <c:lineChart>
        <c:grouping val="standard"/>
        <c:varyColors val="0"/>
        <c:ser>
          <c:idx val="1"/>
          <c:order val="1"/>
          <c:tx>
            <c:strRef>
              <c:f>'TEMP. KWh'!$F$4</c:f>
              <c:strCache>
                <c:ptCount val="1"/>
                <c:pt idx="0">
                  <c:v>zunanja
temp. ob 20°°
°C</c:v>
                </c:pt>
              </c:strCache>
            </c:strRef>
          </c:tx>
          <c:marker>
            <c:symbol val="none"/>
          </c:marker>
          <c:cat>
            <c:strRef>
              <c:f>'TEMP. KWh'!$A$5:$A$17</c:f>
              <c:strCache>
                <c:ptCount val="13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  <c:pt idx="12">
                  <c:v>POVPR.</c:v>
                </c:pt>
              </c:strCache>
            </c:strRef>
          </c:cat>
          <c:val>
            <c:numRef>
              <c:f>'TEMP. KWh'!$F$5:$F$17</c:f>
              <c:numCache>
                <c:formatCode>0.0</c:formatCode>
                <c:ptCount val="13"/>
                <c:pt idx="0">
                  <c:v>1.6129032258064515</c:v>
                </c:pt>
                <c:pt idx="1">
                  <c:v>1.6785714285714286</c:v>
                </c:pt>
                <c:pt idx="2">
                  <c:v>6.612903225806452</c:v>
                </c:pt>
                <c:pt idx="3">
                  <c:v>13.6</c:v>
                </c:pt>
                <c:pt idx="4">
                  <c:v>15.225806451612904</c:v>
                </c:pt>
                <c:pt idx="5">
                  <c:v>24.3</c:v>
                </c:pt>
                <c:pt idx="6">
                  <c:v>21.29032258064516</c:v>
                </c:pt>
                <c:pt idx="7">
                  <c:v>20.741935483870968</c:v>
                </c:pt>
                <c:pt idx="8">
                  <c:v>16.5</c:v>
                </c:pt>
                <c:pt idx="9">
                  <c:v>11.838709677419354</c:v>
                </c:pt>
                <c:pt idx="10">
                  <c:v>3.6333333333333333</c:v>
                </c:pt>
                <c:pt idx="11">
                  <c:v>0.4838709677419355</c:v>
                </c:pt>
                <c:pt idx="12">
                  <c:v>11.459863031233999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306-43B6-8C44-0921906A62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8178688"/>
        <c:axId val="218180224"/>
      </c:lineChart>
      <c:catAx>
        <c:axId val="2181786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8180224"/>
        <c:crosses val="autoZero"/>
        <c:auto val="1"/>
        <c:lblAlgn val="ctr"/>
        <c:lblOffset val="100"/>
        <c:noMultiLvlLbl val="0"/>
      </c:catAx>
      <c:valAx>
        <c:axId val="218180224"/>
        <c:scaling>
          <c:orientation val="minMax"/>
          <c:max val="45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218178688"/>
        <c:crosses val="autoZero"/>
        <c:crossBetween val="between"/>
      </c:valAx>
      <c:spPr>
        <a:effectLst>
          <a:glow rad="1054100">
            <a:srgbClr val="0070C0">
              <a:alpha val="21000"/>
            </a:srgbClr>
          </a:glow>
        </a:effectLst>
      </c:spPr>
    </c:plotArea>
    <c:legend>
      <c:legendPos val="r"/>
      <c:layout>
        <c:manualLayout>
          <c:xMode val="edge"/>
          <c:yMode val="edge"/>
          <c:x val="0.79230514072472169"/>
          <c:y val="0.28630624693401252"/>
          <c:w val="0.20769485927527837"/>
          <c:h val="0.3248528595146453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b="1" i="0" baseline="0"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318552139914225E-2"/>
          <c:y val="0.15311616385030524"/>
          <c:w val="0.71660215571931407"/>
          <c:h val="0.717744315668406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'TEMP. KWh'!$H$4</c:f>
              <c:strCache>
                <c:ptCount val="1"/>
                <c:pt idx="0">
                  <c:v>kWh
na dan
24 ur</c:v>
                </c:pt>
              </c:strCache>
            </c:strRef>
          </c:tx>
          <c:invertIfNegative val="0"/>
          <c:dPt>
            <c:idx val="12"/>
            <c:invertIfNegative val="0"/>
            <c:bubble3D val="0"/>
            <c:spPr>
              <a:pattFill prst="dkUpDiag">
                <a:fgClr>
                  <a:schemeClr val="accent1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7F6B-4917-B285-06C88183489C}"/>
              </c:ext>
            </c:extLst>
          </c:dPt>
          <c:cat>
            <c:strRef>
              <c:f>'TEMP. KWh'!$A$5:$A$17</c:f>
              <c:strCache>
                <c:ptCount val="13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  <c:pt idx="12">
                  <c:v>POVPR.</c:v>
                </c:pt>
              </c:strCache>
            </c:strRef>
          </c:cat>
          <c:val>
            <c:numRef>
              <c:f>'TEMP. KWh'!$H$5:$H$17</c:f>
              <c:numCache>
                <c:formatCode>0.0</c:formatCode>
                <c:ptCount val="13"/>
                <c:pt idx="0">
                  <c:v>74.258064516129039</c:v>
                </c:pt>
                <c:pt idx="1">
                  <c:v>65.464285714285708</c:v>
                </c:pt>
                <c:pt idx="2">
                  <c:v>43</c:v>
                </c:pt>
                <c:pt idx="3">
                  <c:v>22.666666666666668</c:v>
                </c:pt>
                <c:pt idx="4">
                  <c:v>15.366666666666667</c:v>
                </c:pt>
                <c:pt idx="5">
                  <c:v>2.1333336666666582</c:v>
                </c:pt>
                <c:pt idx="6">
                  <c:v>2.2666663333333417</c:v>
                </c:pt>
                <c:pt idx="7">
                  <c:v>2.3666666666666667</c:v>
                </c:pt>
                <c:pt idx="8">
                  <c:v>4.5</c:v>
                </c:pt>
                <c:pt idx="9">
                  <c:v>22.967741935483872</c:v>
                </c:pt>
                <c:pt idx="10">
                  <c:v>50.966666666666669</c:v>
                </c:pt>
                <c:pt idx="11">
                  <c:v>74.099999999999994</c:v>
                </c:pt>
                <c:pt idx="12">
                  <c:v>31.671396569380438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6B-4917-B285-06C8818348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6"/>
        <c:axId val="218214400"/>
        <c:axId val="218215936"/>
      </c:barChart>
      <c:lineChart>
        <c:grouping val="standard"/>
        <c:varyColors val="0"/>
        <c:ser>
          <c:idx val="1"/>
          <c:order val="1"/>
          <c:tx>
            <c:strRef>
              <c:f>'TEMP. KWh'!$I$4</c:f>
              <c:strCache>
                <c:ptCount val="1"/>
                <c:pt idx="0">
                  <c:v>najvišja 
dnevna temp.
°C</c:v>
                </c:pt>
              </c:strCache>
            </c:strRef>
          </c:tx>
          <c:marker>
            <c:symbol val="none"/>
          </c:marker>
          <c:cat>
            <c:strRef>
              <c:f>'TEMP. KWh'!$A$5:$A$17</c:f>
              <c:strCache>
                <c:ptCount val="13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  <c:pt idx="12">
                  <c:v>POVPR.</c:v>
                </c:pt>
              </c:strCache>
            </c:strRef>
          </c:cat>
          <c:val>
            <c:numRef>
              <c:f>'TEMP. KWh'!$I$5:$I$17</c:f>
              <c:numCache>
                <c:formatCode>0.0</c:formatCode>
                <c:ptCount val="13"/>
                <c:pt idx="0">
                  <c:v>4.5483870967741939</c:v>
                </c:pt>
                <c:pt idx="1">
                  <c:v>4.9285714285714288</c:v>
                </c:pt>
                <c:pt idx="2">
                  <c:v>12</c:v>
                </c:pt>
                <c:pt idx="3">
                  <c:v>16.899999999999999</c:v>
                </c:pt>
                <c:pt idx="4">
                  <c:v>19.096774193548388</c:v>
                </c:pt>
                <c:pt idx="5">
                  <c:v>27.8</c:v>
                </c:pt>
                <c:pt idx="6">
                  <c:v>25</c:v>
                </c:pt>
                <c:pt idx="7">
                  <c:v>24.451612903225808</c:v>
                </c:pt>
                <c:pt idx="8">
                  <c:v>20.7</c:v>
                </c:pt>
                <c:pt idx="9">
                  <c:v>15.161290322580646</c:v>
                </c:pt>
                <c:pt idx="10">
                  <c:v>9.1333333333333329</c:v>
                </c:pt>
                <c:pt idx="11">
                  <c:v>4</c:v>
                </c:pt>
                <c:pt idx="12">
                  <c:v>15.309997439836147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F6B-4917-B285-06C8818348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8214400"/>
        <c:axId val="218215936"/>
      </c:lineChart>
      <c:catAx>
        <c:axId val="218214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sl-SI"/>
          </a:p>
        </c:txPr>
        <c:crossAx val="218215936"/>
        <c:crosses val="autoZero"/>
        <c:auto val="1"/>
        <c:lblAlgn val="ctr"/>
        <c:lblOffset val="100"/>
        <c:noMultiLvlLbl val="0"/>
      </c:catAx>
      <c:valAx>
        <c:axId val="218215936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sl-SI"/>
          </a:p>
        </c:txPr>
        <c:crossAx val="218214400"/>
        <c:crosses val="autoZero"/>
        <c:crossBetween val="between"/>
      </c:valAx>
      <c:spPr>
        <a:effectLst>
          <a:glow rad="1054100">
            <a:srgbClr val="0070C0">
              <a:alpha val="21000"/>
            </a:srgbClr>
          </a:glow>
        </a:effectLst>
      </c:spPr>
    </c:plotArea>
    <c:legend>
      <c:legendPos val="r"/>
      <c:layout>
        <c:manualLayout>
          <c:xMode val="edge"/>
          <c:yMode val="edge"/>
          <c:x val="0.79767010683391093"/>
          <c:y val="0.37341189654663953"/>
          <c:w val="0.18990753494277318"/>
          <c:h val="0.29512353652422663"/>
        </c:manualLayout>
      </c:layout>
      <c:overlay val="0"/>
      <c:txPr>
        <a:bodyPr/>
        <a:lstStyle/>
        <a:p>
          <a:pPr>
            <a:defRPr b="1" i="0" baseline="0"/>
          </a:pPr>
          <a:endParaRPr lang="sl-SI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Relationship Id="rId5" Type="http://schemas.openxmlformats.org/officeDocument/2006/relationships/chart" Target="../charts/chart32.xml"/><Relationship Id="rId4" Type="http://schemas.openxmlformats.org/officeDocument/2006/relationships/chart" Target="../charts/chart31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161927</xdr:colOff>
      <xdr:row>1</xdr:row>
      <xdr:rowOff>50428</xdr:rowOff>
    </xdr:from>
    <xdr:to>
      <xdr:col>23</xdr:col>
      <xdr:colOff>361951</xdr:colOff>
      <xdr:row>19</xdr:row>
      <xdr:rowOff>59953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100853</xdr:colOff>
      <xdr:row>19</xdr:row>
      <xdr:rowOff>179295</xdr:rowOff>
    </xdr:from>
    <xdr:to>
      <xdr:col>23</xdr:col>
      <xdr:colOff>400050</xdr:colOff>
      <xdr:row>37</xdr:row>
      <xdr:rowOff>133350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19</xdr:col>
      <xdr:colOff>448236</xdr:colOff>
      <xdr:row>1</xdr:row>
      <xdr:rowOff>336177</xdr:rowOff>
    </xdr:from>
    <xdr:ext cx="1848971" cy="609013"/>
    <xdr:sp macro="" textlink="">
      <xdr:nvSpPr>
        <xdr:cNvPr id="4" name="PoljeZBesedilo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2030636" y="383802"/>
          <a:ext cx="1848971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sl-SI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ALPHA INNOTEC 12 KW</a:t>
          </a:r>
          <a:endParaRPr lang="en-US">
            <a:effectLst/>
          </a:endParaRPr>
        </a:p>
        <a:p>
          <a:r>
            <a:rPr lang="sl-SI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LWAV 122R3 HV-12-3</a:t>
          </a:r>
          <a:r>
            <a:rPr lang="sl-SI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l-SI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PLUS</a:t>
          </a:r>
          <a:endParaRPr lang="en-US">
            <a:effectLst/>
          </a:endParaRPr>
        </a:p>
        <a:p>
          <a:endParaRPr lang="en-US" sz="1100"/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0.90272</cdr:x>
      <cdr:y>0.05142</cdr:y>
    </cdr:from>
    <cdr:to>
      <cdr:x>1</cdr:x>
      <cdr:y>0.25226</cdr:y>
    </cdr:to>
    <cdr:pic>
      <cdr:nvPicPr>
        <cdr:cNvPr id="3" name="Slika 2">
          <a:extLst xmlns:a="http://schemas.openxmlformats.org/drawingml/2006/main">
            <a:ext uri="{FF2B5EF4-FFF2-40B4-BE49-F238E27FC236}">
              <a16:creationId xmlns:a16="http://schemas.microsoft.com/office/drawing/2014/main" id="{774CE837-7D10-CBBA-EA0B-2850B4803A36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5791789" y="496189"/>
          <a:ext cx="1084671" cy="647700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0.90272</cdr:x>
      <cdr:y>0.66667</cdr:y>
    </cdr:from>
    <cdr:to>
      <cdr:x>0.99467</cdr:x>
      <cdr:y>0.8658</cdr:y>
    </cdr:to>
    <cdr:pic>
      <cdr:nvPicPr>
        <cdr:cNvPr id="4" name="Slika 3">
          <a:extLst xmlns:a="http://schemas.openxmlformats.org/drawingml/2006/main">
            <a:ext uri="{FF2B5EF4-FFF2-40B4-BE49-F238E27FC236}">
              <a16:creationId xmlns:a16="http://schemas.microsoft.com/office/drawing/2014/main" id="{A7AE352A-2504-2266-F649-2D4FFBD5ABB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010276" y="3600468"/>
          <a:ext cx="612213" cy="1075436"/>
        </a:xfrm>
        <a:prstGeom xmlns:a="http://schemas.openxmlformats.org/drawingml/2006/main" prst="rect">
          <a:avLst/>
        </a:prstGeom>
      </cdr:spPr>
    </cdr:pic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0.90157</cdr:x>
      <cdr:y>0.02571</cdr:y>
    </cdr:from>
    <cdr:to>
      <cdr:x>0.99278</cdr:x>
      <cdr:y>0.30099</cdr:y>
    </cdr:to>
    <cdr:pic>
      <cdr:nvPicPr>
        <cdr:cNvPr id="3" name="Slika 2">
          <a:extLst xmlns:a="http://schemas.openxmlformats.org/drawingml/2006/main">
            <a:ext uri="{FF2B5EF4-FFF2-40B4-BE49-F238E27FC236}">
              <a16:creationId xmlns:a16="http://schemas.microsoft.com/office/drawing/2014/main" id="{89B19771-4E3A-C527-27DB-734C7AFB95F6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5730415" y="400319"/>
          <a:ext cx="1187785" cy="609017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0.90157</cdr:x>
      <cdr:y>0.65008</cdr:y>
    </cdr:from>
    <cdr:to>
      <cdr:x>0.99614</cdr:x>
      <cdr:y>0.92302</cdr:y>
    </cdr:to>
    <cdr:pic>
      <cdr:nvPicPr>
        <cdr:cNvPr id="5" name="Slika 4">
          <a:extLst xmlns:a="http://schemas.openxmlformats.org/drawingml/2006/main">
            <a:ext uri="{FF2B5EF4-FFF2-40B4-BE49-F238E27FC236}">
              <a16:creationId xmlns:a16="http://schemas.microsoft.com/office/drawing/2014/main" id="{89524145-0A03-C5D2-E74A-6FAFBF75E997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019800" y="2804981"/>
          <a:ext cx="631452" cy="1177688"/>
        </a:xfrm>
        <a:prstGeom xmlns:a="http://schemas.openxmlformats.org/drawingml/2006/main" prst="rect">
          <a:avLst/>
        </a:prstGeom>
      </cdr:spPr>
    </cdr:pic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161927</xdr:colOff>
      <xdr:row>1</xdr:row>
      <xdr:rowOff>50428</xdr:rowOff>
    </xdr:from>
    <xdr:to>
      <xdr:col>23</xdr:col>
      <xdr:colOff>361951</xdr:colOff>
      <xdr:row>19</xdr:row>
      <xdr:rowOff>59953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100853</xdr:colOff>
      <xdr:row>19</xdr:row>
      <xdr:rowOff>179295</xdr:rowOff>
    </xdr:from>
    <xdr:to>
      <xdr:col>23</xdr:col>
      <xdr:colOff>400050</xdr:colOff>
      <xdr:row>37</xdr:row>
      <xdr:rowOff>133350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19</xdr:col>
      <xdr:colOff>470648</xdr:colOff>
      <xdr:row>2</xdr:row>
      <xdr:rowOff>112058</xdr:rowOff>
    </xdr:from>
    <xdr:ext cx="1815352" cy="504265"/>
    <xdr:sp macro="" textlink="">
      <xdr:nvSpPr>
        <xdr:cNvPr id="4" name="PoljeZBesedilom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0357598" y="721658"/>
          <a:ext cx="1815352" cy="504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sl-SI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ALPHA INNOTEC 12 KW</a:t>
          </a:r>
          <a:endParaRPr lang="en-US">
            <a:effectLst/>
          </a:endParaRPr>
        </a:p>
        <a:p>
          <a:r>
            <a:rPr lang="sl-SI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LWAV 122R3 HV-12-3</a:t>
          </a:r>
          <a:r>
            <a:rPr lang="sl-SI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l-SI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PLUS</a:t>
          </a:r>
          <a:endParaRPr lang="en-US">
            <a:effectLst/>
          </a:endParaRPr>
        </a:p>
        <a:p>
          <a:endParaRPr lang="en-US" sz="1100"/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0.90272</cdr:x>
      <cdr:y>0.05142</cdr:y>
    </cdr:from>
    <cdr:to>
      <cdr:x>1</cdr:x>
      <cdr:y>0.25226</cdr:y>
    </cdr:to>
    <cdr:pic>
      <cdr:nvPicPr>
        <cdr:cNvPr id="3" name="Slika 2">
          <a:extLst xmlns:a="http://schemas.openxmlformats.org/drawingml/2006/main">
            <a:ext uri="{FF2B5EF4-FFF2-40B4-BE49-F238E27FC236}">
              <a16:creationId xmlns:a16="http://schemas.microsoft.com/office/drawing/2014/main" id="{C30193A3-C7F2-1D05-5C7F-79C7007E96B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5791789" y="496189"/>
          <a:ext cx="1084671" cy="647700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0.90272</cdr:x>
      <cdr:y>0.66667</cdr:y>
    </cdr:from>
    <cdr:to>
      <cdr:x>0.99467</cdr:x>
      <cdr:y>0.8658</cdr:y>
    </cdr:to>
    <cdr:pic>
      <cdr:nvPicPr>
        <cdr:cNvPr id="4" name="Slika 3">
          <a:extLst xmlns:a="http://schemas.openxmlformats.org/drawingml/2006/main">
            <a:ext uri="{FF2B5EF4-FFF2-40B4-BE49-F238E27FC236}">
              <a16:creationId xmlns:a16="http://schemas.microsoft.com/office/drawing/2014/main" id="{B69B70B1-7127-6DCC-785B-6B5984F19C80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010276" y="3600468"/>
          <a:ext cx="612213" cy="1075436"/>
        </a:xfrm>
        <a:prstGeom xmlns:a="http://schemas.openxmlformats.org/drawingml/2006/main" prst="rect">
          <a:avLst/>
        </a:prstGeom>
      </cdr:spPr>
    </cdr:pic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0.90157</cdr:x>
      <cdr:y>0.02571</cdr:y>
    </cdr:from>
    <cdr:to>
      <cdr:x>0.99278</cdr:x>
      <cdr:y>0.30099</cdr:y>
    </cdr:to>
    <cdr:pic>
      <cdr:nvPicPr>
        <cdr:cNvPr id="3" name="Slika 2">
          <a:extLst xmlns:a="http://schemas.openxmlformats.org/drawingml/2006/main">
            <a:ext uri="{FF2B5EF4-FFF2-40B4-BE49-F238E27FC236}">
              <a16:creationId xmlns:a16="http://schemas.microsoft.com/office/drawing/2014/main" id="{D12D09A4-7639-966D-239E-5B213CE0492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5730415" y="400319"/>
          <a:ext cx="1187785" cy="609017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0.90157</cdr:x>
      <cdr:y>0.65008</cdr:y>
    </cdr:from>
    <cdr:to>
      <cdr:x>0.99614</cdr:x>
      <cdr:y>0.92302</cdr:y>
    </cdr:to>
    <cdr:pic>
      <cdr:nvPicPr>
        <cdr:cNvPr id="5" name="Slika 4">
          <a:extLst xmlns:a="http://schemas.openxmlformats.org/drawingml/2006/main">
            <a:ext uri="{FF2B5EF4-FFF2-40B4-BE49-F238E27FC236}">
              <a16:creationId xmlns:a16="http://schemas.microsoft.com/office/drawing/2014/main" id="{D718248B-26F2-D4BE-097C-D43FB59706FE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019800" y="2804981"/>
          <a:ext cx="631452" cy="1177688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161927</xdr:colOff>
      <xdr:row>1</xdr:row>
      <xdr:rowOff>50428</xdr:rowOff>
    </xdr:from>
    <xdr:to>
      <xdr:col>23</xdr:col>
      <xdr:colOff>361951</xdr:colOff>
      <xdr:row>19</xdr:row>
      <xdr:rowOff>59953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88947</xdr:colOff>
      <xdr:row>19</xdr:row>
      <xdr:rowOff>702</xdr:rowOff>
    </xdr:from>
    <xdr:to>
      <xdr:col>23</xdr:col>
      <xdr:colOff>388144</xdr:colOff>
      <xdr:row>36</xdr:row>
      <xdr:rowOff>252414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19</xdr:col>
      <xdr:colOff>448236</xdr:colOff>
      <xdr:row>1</xdr:row>
      <xdr:rowOff>336177</xdr:rowOff>
    </xdr:from>
    <xdr:ext cx="1848971" cy="609013"/>
    <xdr:sp macro="" textlink="">
      <xdr:nvSpPr>
        <xdr:cNvPr id="4" name="PoljeZBesedilo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10297086" y="593352"/>
          <a:ext cx="1848971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sl-SI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ALPHA INNOTEC 12 KW</a:t>
          </a:r>
          <a:endParaRPr lang="en-US">
            <a:effectLst/>
          </a:endParaRPr>
        </a:p>
        <a:p>
          <a:r>
            <a:rPr lang="sl-SI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LWAV 122R3 HV-12-3</a:t>
          </a:r>
          <a:r>
            <a:rPr lang="sl-SI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l-SI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PLUS</a:t>
          </a:r>
          <a:endParaRPr lang="en-US">
            <a:effectLst/>
          </a:endParaRPr>
        </a:p>
        <a:p>
          <a:endParaRPr lang="en-US" sz="1100"/>
        </a:p>
      </xdr:txBody>
    </xdr:sp>
    <xdr:clientData/>
  </xdr:one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0.90272</cdr:x>
      <cdr:y>0.05142</cdr:y>
    </cdr:from>
    <cdr:to>
      <cdr:x>1</cdr:x>
      <cdr:y>0.25226</cdr:y>
    </cdr:to>
    <cdr:pic>
      <cdr:nvPicPr>
        <cdr:cNvPr id="3" name="Slika 2">
          <a:extLst xmlns:a="http://schemas.openxmlformats.org/drawingml/2006/main">
            <a:ext uri="{FF2B5EF4-FFF2-40B4-BE49-F238E27FC236}">
              <a16:creationId xmlns:a16="http://schemas.microsoft.com/office/drawing/2014/main" id="{DB97F027-C8DA-7EC1-E983-C716B6DD125A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5791789" y="496189"/>
          <a:ext cx="1084671" cy="647700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0.90272</cdr:x>
      <cdr:y>0.66667</cdr:y>
    </cdr:from>
    <cdr:to>
      <cdr:x>0.99467</cdr:x>
      <cdr:y>0.8658</cdr:y>
    </cdr:to>
    <cdr:pic>
      <cdr:nvPicPr>
        <cdr:cNvPr id="4" name="Slika 3">
          <a:extLst xmlns:a="http://schemas.openxmlformats.org/drawingml/2006/main">
            <a:ext uri="{FF2B5EF4-FFF2-40B4-BE49-F238E27FC236}">
              <a16:creationId xmlns:a16="http://schemas.microsoft.com/office/drawing/2014/main" id="{187DEFCB-C85D-55B9-5BA5-E07C4B2ECD70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010276" y="3600468"/>
          <a:ext cx="612213" cy="1075436"/>
        </a:xfrm>
        <a:prstGeom xmlns:a="http://schemas.openxmlformats.org/drawingml/2006/main" prst="rect">
          <a:avLst/>
        </a:prstGeom>
      </cdr:spPr>
    </cdr:pic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0.90157</cdr:x>
      <cdr:y>0.02571</cdr:y>
    </cdr:from>
    <cdr:to>
      <cdr:x>0.99278</cdr:x>
      <cdr:y>0.30099</cdr:y>
    </cdr:to>
    <cdr:pic>
      <cdr:nvPicPr>
        <cdr:cNvPr id="3" name="Slika 2">
          <a:extLst xmlns:a="http://schemas.openxmlformats.org/drawingml/2006/main">
            <a:ext uri="{FF2B5EF4-FFF2-40B4-BE49-F238E27FC236}">
              <a16:creationId xmlns:a16="http://schemas.microsoft.com/office/drawing/2014/main" id="{B95DF1F3-4FE3-4BD3-759E-C897AC350B66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5730415" y="400319"/>
          <a:ext cx="1187785" cy="609017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0.90157</cdr:x>
      <cdr:y>0.65008</cdr:y>
    </cdr:from>
    <cdr:to>
      <cdr:x>0.99614</cdr:x>
      <cdr:y>0.92302</cdr:y>
    </cdr:to>
    <cdr:pic>
      <cdr:nvPicPr>
        <cdr:cNvPr id="5" name="Slika 4">
          <a:extLst xmlns:a="http://schemas.openxmlformats.org/drawingml/2006/main">
            <a:ext uri="{FF2B5EF4-FFF2-40B4-BE49-F238E27FC236}">
              <a16:creationId xmlns:a16="http://schemas.microsoft.com/office/drawing/2014/main" id="{E2CC4C4C-B87D-FB65-D4F2-2A26B3AE83F4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019800" y="2804981"/>
          <a:ext cx="631452" cy="1177688"/>
        </a:xfrm>
        <a:prstGeom xmlns:a="http://schemas.openxmlformats.org/drawingml/2006/main" prst="rect">
          <a:avLst/>
        </a:prstGeom>
      </cdr:spPr>
    </cdr:pic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85724</xdr:colOff>
      <xdr:row>1</xdr:row>
      <xdr:rowOff>333375</xdr:rowOff>
    </xdr:from>
    <xdr:to>
      <xdr:col>24</xdr:col>
      <xdr:colOff>533400</xdr:colOff>
      <xdr:row>20</xdr:row>
      <xdr:rowOff>180975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104775</xdr:colOff>
      <xdr:row>20</xdr:row>
      <xdr:rowOff>85725</xdr:rowOff>
    </xdr:from>
    <xdr:to>
      <xdr:col>24</xdr:col>
      <xdr:colOff>590550</xdr:colOff>
      <xdr:row>38</xdr:row>
      <xdr:rowOff>28574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0.89436</cdr:x>
      <cdr:y>0.05142</cdr:y>
    </cdr:from>
    <cdr:to>
      <cdr:x>1</cdr:x>
      <cdr:y>0.25226</cdr:y>
    </cdr:to>
    <cdr:pic>
      <cdr:nvPicPr>
        <cdr:cNvPr id="3" name="Slika 2">
          <a:extLst xmlns:a="http://schemas.openxmlformats.org/drawingml/2006/main">
            <a:ext uri="{FF2B5EF4-FFF2-40B4-BE49-F238E27FC236}">
              <a16:creationId xmlns:a16="http://schemas.microsoft.com/office/drawing/2014/main" id="{3B2FF60E-870C-C751-130C-0F11931F5D9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5680029" y="450767"/>
          <a:ext cx="1054063" cy="692280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0.89147</cdr:x>
      <cdr:y>0.66667</cdr:y>
    </cdr:from>
    <cdr:to>
      <cdr:x>0.99467</cdr:x>
      <cdr:y>0.8658</cdr:y>
    </cdr:to>
    <cdr:pic>
      <cdr:nvPicPr>
        <cdr:cNvPr id="4" name="Slika 3">
          <a:extLst xmlns:a="http://schemas.openxmlformats.org/drawingml/2006/main">
            <a:ext uri="{FF2B5EF4-FFF2-40B4-BE49-F238E27FC236}">
              <a16:creationId xmlns:a16="http://schemas.microsoft.com/office/drawing/2014/main" id="{92D8E509-EC7E-970A-0320-92D66966674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842000" y="3498850"/>
          <a:ext cx="676274" cy="1045094"/>
        </a:xfrm>
        <a:prstGeom xmlns:a="http://schemas.openxmlformats.org/drawingml/2006/main" prst="rect">
          <a:avLst/>
        </a:prstGeom>
      </cdr:spPr>
    </cdr:pic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0.8876</cdr:x>
      <cdr:y>0.02571</cdr:y>
    </cdr:from>
    <cdr:to>
      <cdr:x>0.99278</cdr:x>
      <cdr:y>0.30099</cdr:y>
    </cdr:to>
    <cdr:pic>
      <cdr:nvPicPr>
        <cdr:cNvPr id="3" name="Slika 2">
          <a:extLst xmlns:a="http://schemas.openxmlformats.org/drawingml/2006/main">
            <a:ext uri="{FF2B5EF4-FFF2-40B4-BE49-F238E27FC236}">
              <a16:creationId xmlns:a16="http://schemas.microsoft.com/office/drawing/2014/main" id="{09B9C9C3-DEB0-2A0E-550F-A3CFC59DB03E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5661108" y="279318"/>
          <a:ext cx="1054063" cy="692280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0.89339</cdr:x>
      <cdr:y>0.65008</cdr:y>
    </cdr:from>
    <cdr:to>
      <cdr:x>0.99614</cdr:x>
      <cdr:y>0.92302</cdr:y>
    </cdr:to>
    <cdr:pic>
      <cdr:nvPicPr>
        <cdr:cNvPr id="5" name="Slika 4">
          <a:extLst xmlns:a="http://schemas.openxmlformats.org/drawingml/2006/main">
            <a:ext uri="{FF2B5EF4-FFF2-40B4-BE49-F238E27FC236}">
              <a16:creationId xmlns:a16="http://schemas.microsoft.com/office/drawing/2014/main" id="{1A2DE36A-175E-535C-FDF3-E80252D56C21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880100" y="2489200"/>
          <a:ext cx="676274" cy="1045094"/>
        </a:xfrm>
        <a:prstGeom xmlns:a="http://schemas.openxmlformats.org/drawingml/2006/main" prst="rect">
          <a:avLst/>
        </a:prstGeom>
      </cdr:spPr>
    </cdr:pic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76199</xdr:colOff>
      <xdr:row>2</xdr:row>
      <xdr:rowOff>47625</xdr:rowOff>
    </xdr:from>
    <xdr:to>
      <xdr:col>25</xdr:col>
      <xdr:colOff>28575</xdr:colOff>
      <xdr:row>21</xdr:row>
      <xdr:rowOff>9525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9525</xdr:colOff>
      <xdr:row>21</xdr:row>
      <xdr:rowOff>142875</xdr:rowOff>
    </xdr:from>
    <xdr:to>
      <xdr:col>24</xdr:col>
      <xdr:colOff>590550</xdr:colOff>
      <xdr:row>39</xdr:row>
      <xdr:rowOff>123824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0.90272</cdr:x>
      <cdr:y>0.05142</cdr:y>
    </cdr:from>
    <cdr:to>
      <cdr:x>1</cdr:x>
      <cdr:y>0.25226</cdr:y>
    </cdr:to>
    <cdr:pic>
      <cdr:nvPicPr>
        <cdr:cNvPr id="3" name="Slika 2">
          <a:extLst xmlns:a="http://schemas.openxmlformats.org/drawingml/2006/main">
            <a:ext uri="{FF2B5EF4-FFF2-40B4-BE49-F238E27FC236}">
              <a16:creationId xmlns:a16="http://schemas.microsoft.com/office/drawing/2014/main" id="{FF006D6B-C27D-B512-0A6C-1CB457DB145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5791789" y="496189"/>
          <a:ext cx="1084671" cy="647700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0.90272</cdr:x>
      <cdr:y>0.66667</cdr:y>
    </cdr:from>
    <cdr:to>
      <cdr:x>0.99467</cdr:x>
      <cdr:y>0.8658</cdr:y>
    </cdr:to>
    <cdr:pic>
      <cdr:nvPicPr>
        <cdr:cNvPr id="4" name="Slika 3">
          <a:extLst xmlns:a="http://schemas.openxmlformats.org/drawingml/2006/main">
            <a:ext uri="{FF2B5EF4-FFF2-40B4-BE49-F238E27FC236}">
              <a16:creationId xmlns:a16="http://schemas.microsoft.com/office/drawing/2014/main" id="{2F465143-B2C3-4511-976C-4E7F3AD0EEE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010276" y="3600468"/>
          <a:ext cx="612213" cy="1075436"/>
        </a:xfrm>
        <a:prstGeom xmlns:a="http://schemas.openxmlformats.org/drawingml/2006/main" prst="rect">
          <a:avLst/>
        </a:prstGeom>
      </cdr:spPr>
    </cdr:pic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0.90157</cdr:x>
      <cdr:y>0.02571</cdr:y>
    </cdr:from>
    <cdr:to>
      <cdr:x>0.99278</cdr:x>
      <cdr:y>0.30099</cdr:y>
    </cdr:to>
    <cdr:pic>
      <cdr:nvPicPr>
        <cdr:cNvPr id="3" name="Slika 2">
          <a:extLst xmlns:a="http://schemas.openxmlformats.org/drawingml/2006/main">
            <a:ext uri="{FF2B5EF4-FFF2-40B4-BE49-F238E27FC236}">
              <a16:creationId xmlns:a16="http://schemas.microsoft.com/office/drawing/2014/main" id="{856E231F-C451-222B-B089-82C9C17A268C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5730415" y="400319"/>
          <a:ext cx="1187785" cy="609017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0.90157</cdr:x>
      <cdr:y>0.65008</cdr:y>
    </cdr:from>
    <cdr:to>
      <cdr:x>0.99614</cdr:x>
      <cdr:y>0.92302</cdr:y>
    </cdr:to>
    <cdr:pic>
      <cdr:nvPicPr>
        <cdr:cNvPr id="5" name="Slika 4">
          <a:extLst xmlns:a="http://schemas.openxmlformats.org/drawingml/2006/main">
            <a:ext uri="{FF2B5EF4-FFF2-40B4-BE49-F238E27FC236}">
              <a16:creationId xmlns:a16="http://schemas.microsoft.com/office/drawing/2014/main" id="{65C53C03-11C8-81A7-8CC1-6C4A63F368FC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019800" y="2804981"/>
          <a:ext cx="631452" cy="1177688"/>
        </a:xfrm>
        <a:prstGeom xmlns:a="http://schemas.openxmlformats.org/drawingml/2006/main" prst="rect">
          <a:avLst/>
        </a:prstGeom>
      </cdr:spPr>
    </cdr:pic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76199</xdr:colOff>
      <xdr:row>2</xdr:row>
      <xdr:rowOff>47625</xdr:rowOff>
    </xdr:from>
    <xdr:to>
      <xdr:col>25</xdr:col>
      <xdr:colOff>28575</xdr:colOff>
      <xdr:row>21</xdr:row>
      <xdr:rowOff>9525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66675</xdr:colOff>
      <xdr:row>21</xdr:row>
      <xdr:rowOff>57150</xdr:rowOff>
    </xdr:from>
    <xdr:to>
      <xdr:col>25</xdr:col>
      <xdr:colOff>38100</xdr:colOff>
      <xdr:row>39</xdr:row>
      <xdr:rowOff>38099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0.90272</cdr:x>
      <cdr:y>0.05142</cdr:y>
    </cdr:from>
    <cdr:to>
      <cdr:x>1</cdr:x>
      <cdr:y>0.25226</cdr:y>
    </cdr:to>
    <cdr:pic>
      <cdr:nvPicPr>
        <cdr:cNvPr id="3" name="Slika 2">
          <a:extLst xmlns:a="http://schemas.openxmlformats.org/drawingml/2006/main">
            <a:ext uri="{FF2B5EF4-FFF2-40B4-BE49-F238E27FC236}">
              <a16:creationId xmlns:a16="http://schemas.microsoft.com/office/drawing/2014/main" id="{BE42F203-D256-64A6-501F-F8A68859C8C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5791789" y="496189"/>
          <a:ext cx="1084671" cy="647700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0.90272</cdr:x>
      <cdr:y>0.66667</cdr:y>
    </cdr:from>
    <cdr:to>
      <cdr:x>0.99467</cdr:x>
      <cdr:y>0.8658</cdr:y>
    </cdr:to>
    <cdr:pic>
      <cdr:nvPicPr>
        <cdr:cNvPr id="4" name="Slika 3">
          <a:extLst xmlns:a="http://schemas.openxmlformats.org/drawingml/2006/main">
            <a:ext uri="{FF2B5EF4-FFF2-40B4-BE49-F238E27FC236}">
              <a16:creationId xmlns:a16="http://schemas.microsoft.com/office/drawing/2014/main" id="{1C5AB9F8-8070-CAC1-DD61-AC72F6DAE6B3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010276" y="3600468"/>
          <a:ext cx="612213" cy="1075436"/>
        </a:xfrm>
        <a:prstGeom xmlns:a="http://schemas.openxmlformats.org/drawingml/2006/main" prst="rect">
          <a:avLst/>
        </a:prstGeom>
      </cdr:spPr>
    </cdr:pic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0.90157</cdr:x>
      <cdr:y>0.02571</cdr:y>
    </cdr:from>
    <cdr:to>
      <cdr:x>0.99278</cdr:x>
      <cdr:y>0.30099</cdr:y>
    </cdr:to>
    <cdr:pic>
      <cdr:nvPicPr>
        <cdr:cNvPr id="3" name="Slika 2">
          <a:extLst xmlns:a="http://schemas.openxmlformats.org/drawingml/2006/main">
            <a:ext uri="{FF2B5EF4-FFF2-40B4-BE49-F238E27FC236}">
              <a16:creationId xmlns:a16="http://schemas.microsoft.com/office/drawing/2014/main" id="{42DD38C5-95D0-0DBA-F055-16A0A3E98AA8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5730415" y="400319"/>
          <a:ext cx="1187785" cy="609017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0.90157</cdr:x>
      <cdr:y>0.65008</cdr:y>
    </cdr:from>
    <cdr:to>
      <cdr:x>0.99614</cdr:x>
      <cdr:y>0.92302</cdr:y>
    </cdr:to>
    <cdr:pic>
      <cdr:nvPicPr>
        <cdr:cNvPr id="5" name="Slika 4">
          <a:extLst xmlns:a="http://schemas.openxmlformats.org/drawingml/2006/main">
            <a:ext uri="{FF2B5EF4-FFF2-40B4-BE49-F238E27FC236}">
              <a16:creationId xmlns:a16="http://schemas.microsoft.com/office/drawing/2014/main" id="{B94F4A2E-24D2-0549-B4F0-C6B833A2B004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019800" y="2804981"/>
          <a:ext cx="631452" cy="1177688"/>
        </a:xfrm>
        <a:prstGeom xmlns:a="http://schemas.openxmlformats.org/drawingml/2006/main" prst="rect">
          <a:avLst/>
        </a:prstGeom>
      </cdr:spPr>
    </cdr:pic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66674</xdr:colOff>
      <xdr:row>2</xdr:row>
      <xdr:rowOff>19050</xdr:rowOff>
    </xdr:from>
    <xdr:to>
      <xdr:col>25</xdr:col>
      <xdr:colOff>19050</xdr:colOff>
      <xdr:row>20</xdr:row>
      <xdr:rowOff>219075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66675</xdr:colOff>
      <xdr:row>21</xdr:row>
      <xdr:rowOff>57150</xdr:rowOff>
    </xdr:from>
    <xdr:to>
      <xdr:col>25</xdr:col>
      <xdr:colOff>38100</xdr:colOff>
      <xdr:row>39</xdr:row>
      <xdr:rowOff>38099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0.90272</cdr:x>
      <cdr:y>0.05142</cdr:y>
    </cdr:from>
    <cdr:to>
      <cdr:x>1</cdr:x>
      <cdr:y>0.25226</cdr:y>
    </cdr:to>
    <cdr:pic>
      <cdr:nvPicPr>
        <cdr:cNvPr id="3" name="Slika 2">
          <a:extLst xmlns:a="http://schemas.openxmlformats.org/drawingml/2006/main">
            <a:ext uri="{FF2B5EF4-FFF2-40B4-BE49-F238E27FC236}">
              <a16:creationId xmlns:a16="http://schemas.microsoft.com/office/drawing/2014/main" id="{0A405414-D9B5-ACA3-74B3-0ADE84F41C0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5791789" y="496189"/>
          <a:ext cx="1084671" cy="647700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0.90272</cdr:x>
      <cdr:y>0.66667</cdr:y>
    </cdr:from>
    <cdr:to>
      <cdr:x>0.99467</cdr:x>
      <cdr:y>0.8658</cdr:y>
    </cdr:to>
    <cdr:pic>
      <cdr:nvPicPr>
        <cdr:cNvPr id="4" name="Slika 3">
          <a:extLst xmlns:a="http://schemas.openxmlformats.org/drawingml/2006/main">
            <a:ext uri="{FF2B5EF4-FFF2-40B4-BE49-F238E27FC236}">
              <a16:creationId xmlns:a16="http://schemas.microsoft.com/office/drawing/2014/main" id="{22D87E57-7891-6D6A-12A9-A9D8FD2468B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010276" y="3600468"/>
          <a:ext cx="612213" cy="1075436"/>
        </a:xfrm>
        <a:prstGeom xmlns:a="http://schemas.openxmlformats.org/drawingml/2006/main" prst="rect">
          <a:avLst/>
        </a:prstGeom>
      </cdr:spPr>
    </cdr:pic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0.90157</cdr:x>
      <cdr:y>0.02571</cdr:y>
    </cdr:from>
    <cdr:to>
      <cdr:x>0.99278</cdr:x>
      <cdr:y>0.30099</cdr:y>
    </cdr:to>
    <cdr:pic>
      <cdr:nvPicPr>
        <cdr:cNvPr id="3" name="Slika 2">
          <a:extLst xmlns:a="http://schemas.openxmlformats.org/drawingml/2006/main">
            <a:ext uri="{FF2B5EF4-FFF2-40B4-BE49-F238E27FC236}">
              <a16:creationId xmlns:a16="http://schemas.microsoft.com/office/drawing/2014/main" id="{E55861AF-EE33-04D2-2F2F-5C26BD1D55A7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5730415" y="400319"/>
          <a:ext cx="1187785" cy="609017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0.90157</cdr:x>
      <cdr:y>0.65008</cdr:y>
    </cdr:from>
    <cdr:to>
      <cdr:x>0.99614</cdr:x>
      <cdr:y>0.92302</cdr:y>
    </cdr:to>
    <cdr:pic>
      <cdr:nvPicPr>
        <cdr:cNvPr id="5" name="Slika 4">
          <a:extLst xmlns:a="http://schemas.openxmlformats.org/drawingml/2006/main">
            <a:ext uri="{FF2B5EF4-FFF2-40B4-BE49-F238E27FC236}">
              <a16:creationId xmlns:a16="http://schemas.microsoft.com/office/drawing/2014/main" id="{E5C70572-1654-9638-44F8-6DA05A42195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019800" y="2804981"/>
          <a:ext cx="631452" cy="1177688"/>
        </a:xfrm>
        <a:prstGeom xmlns:a="http://schemas.openxmlformats.org/drawingml/2006/main" prst="rect">
          <a:avLst/>
        </a:prstGeom>
      </cdr:spPr>
    </cdr:pic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66674</xdr:colOff>
      <xdr:row>2</xdr:row>
      <xdr:rowOff>19050</xdr:rowOff>
    </xdr:from>
    <xdr:to>
      <xdr:col>25</xdr:col>
      <xdr:colOff>19050</xdr:colOff>
      <xdr:row>20</xdr:row>
      <xdr:rowOff>219075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133350</xdr:colOff>
      <xdr:row>21</xdr:row>
      <xdr:rowOff>9525</xdr:rowOff>
    </xdr:from>
    <xdr:to>
      <xdr:col>25</xdr:col>
      <xdr:colOff>104775</xdr:colOff>
      <xdr:row>38</xdr:row>
      <xdr:rowOff>190499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0.90272</cdr:x>
      <cdr:y>0.05142</cdr:y>
    </cdr:from>
    <cdr:to>
      <cdr:x>1</cdr:x>
      <cdr:y>0.25226</cdr:y>
    </cdr:to>
    <cdr:pic>
      <cdr:nvPicPr>
        <cdr:cNvPr id="3" name="Slika 2">
          <a:extLst xmlns:a="http://schemas.openxmlformats.org/drawingml/2006/main">
            <a:ext uri="{FF2B5EF4-FFF2-40B4-BE49-F238E27FC236}">
              <a16:creationId xmlns:a16="http://schemas.microsoft.com/office/drawing/2014/main" id="{1ECFF309-E51A-4F51-665C-FA26B2E4C9DC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5791789" y="496189"/>
          <a:ext cx="1084671" cy="647700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0.90272</cdr:x>
      <cdr:y>0.66667</cdr:y>
    </cdr:from>
    <cdr:to>
      <cdr:x>0.99467</cdr:x>
      <cdr:y>0.8658</cdr:y>
    </cdr:to>
    <cdr:pic>
      <cdr:nvPicPr>
        <cdr:cNvPr id="4" name="Slika 3">
          <a:extLst xmlns:a="http://schemas.openxmlformats.org/drawingml/2006/main">
            <a:ext uri="{FF2B5EF4-FFF2-40B4-BE49-F238E27FC236}">
              <a16:creationId xmlns:a16="http://schemas.microsoft.com/office/drawing/2014/main" id="{A33931A8-EFFA-595E-9A5B-04258550D717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010276" y="3600468"/>
          <a:ext cx="612213" cy="1075436"/>
        </a:xfrm>
        <a:prstGeom xmlns:a="http://schemas.openxmlformats.org/drawingml/2006/main" prst="rect">
          <a:avLst/>
        </a:prstGeom>
      </cdr:spPr>
    </cdr:pic>
  </cdr:relSizeAnchor>
</c:userShapes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0.90157</cdr:x>
      <cdr:y>0.02571</cdr:y>
    </cdr:from>
    <cdr:to>
      <cdr:x>0.99278</cdr:x>
      <cdr:y>0.30099</cdr:y>
    </cdr:to>
    <cdr:pic>
      <cdr:nvPicPr>
        <cdr:cNvPr id="3" name="Slika 2">
          <a:extLst xmlns:a="http://schemas.openxmlformats.org/drawingml/2006/main">
            <a:ext uri="{FF2B5EF4-FFF2-40B4-BE49-F238E27FC236}">
              <a16:creationId xmlns:a16="http://schemas.microsoft.com/office/drawing/2014/main" id="{79119F29-3BBE-DAC1-93C1-02AB85A6632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5730415" y="400319"/>
          <a:ext cx="1187785" cy="609017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0.90157</cdr:x>
      <cdr:y>0.65008</cdr:y>
    </cdr:from>
    <cdr:to>
      <cdr:x>0.99614</cdr:x>
      <cdr:y>0.92302</cdr:y>
    </cdr:to>
    <cdr:pic>
      <cdr:nvPicPr>
        <cdr:cNvPr id="5" name="Slika 4">
          <a:extLst xmlns:a="http://schemas.openxmlformats.org/drawingml/2006/main">
            <a:ext uri="{FF2B5EF4-FFF2-40B4-BE49-F238E27FC236}">
              <a16:creationId xmlns:a16="http://schemas.microsoft.com/office/drawing/2014/main" id="{EE73CC9F-FD58-05FB-E79E-28876AC44780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019800" y="2804981"/>
          <a:ext cx="631452" cy="1177688"/>
        </a:xfrm>
        <a:prstGeom xmlns:a="http://schemas.openxmlformats.org/drawingml/2006/main" prst="rect">
          <a:avLst/>
        </a:prstGeom>
      </cdr:spPr>
    </cdr:pic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38099</xdr:colOff>
      <xdr:row>2</xdr:row>
      <xdr:rowOff>47625</xdr:rowOff>
    </xdr:from>
    <xdr:to>
      <xdr:col>24</xdr:col>
      <xdr:colOff>600075</xdr:colOff>
      <xdr:row>21</xdr:row>
      <xdr:rowOff>9525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66675</xdr:colOff>
      <xdr:row>21</xdr:row>
      <xdr:rowOff>57150</xdr:rowOff>
    </xdr:from>
    <xdr:to>
      <xdr:col>25</xdr:col>
      <xdr:colOff>38100</xdr:colOff>
      <xdr:row>39</xdr:row>
      <xdr:rowOff>38099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0.90272</cdr:x>
      <cdr:y>0.05142</cdr:y>
    </cdr:from>
    <cdr:to>
      <cdr:x>1</cdr:x>
      <cdr:y>0.25226</cdr:y>
    </cdr:to>
    <cdr:pic>
      <cdr:nvPicPr>
        <cdr:cNvPr id="3" name="Slika 2">
          <a:extLst xmlns:a="http://schemas.openxmlformats.org/drawingml/2006/main">
            <a:ext uri="{FF2B5EF4-FFF2-40B4-BE49-F238E27FC236}">
              <a16:creationId xmlns:a16="http://schemas.microsoft.com/office/drawing/2014/main" id="{34EEFDCC-4CA6-2CA6-C715-9525E71D1976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5791789" y="496189"/>
          <a:ext cx="1084671" cy="647700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0.90272</cdr:x>
      <cdr:y>0.66667</cdr:y>
    </cdr:from>
    <cdr:to>
      <cdr:x>0.99467</cdr:x>
      <cdr:y>0.8658</cdr:y>
    </cdr:to>
    <cdr:pic>
      <cdr:nvPicPr>
        <cdr:cNvPr id="4" name="Slika 3">
          <a:extLst xmlns:a="http://schemas.openxmlformats.org/drawingml/2006/main">
            <a:ext uri="{FF2B5EF4-FFF2-40B4-BE49-F238E27FC236}">
              <a16:creationId xmlns:a16="http://schemas.microsoft.com/office/drawing/2014/main" id="{C93CA3A7-462D-09C8-9FA0-835D5325610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010276" y="3600468"/>
          <a:ext cx="612213" cy="1075436"/>
        </a:xfrm>
        <a:prstGeom xmlns:a="http://schemas.openxmlformats.org/drawingml/2006/main" prst="rect">
          <a:avLst/>
        </a:prstGeom>
      </cdr:spPr>
    </cdr:pic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0.90157</cdr:x>
      <cdr:y>0.02571</cdr:y>
    </cdr:from>
    <cdr:to>
      <cdr:x>0.99278</cdr:x>
      <cdr:y>0.30099</cdr:y>
    </cdr:to>
    <cdr:pic>
      <cdr:nvPicPr>
        <cdr:cNvPr id="3" name="Slika 2">
          <a:extLst xmlns:a="http://schemas.openxmlformats.org/drawingml/2006/main">
            <a:ext uri="{FF2B5EF4-FFF2-40B4-BE49-F238E27FC236}">
              <a16:creationId xmlns:a16="http://schemas.microsoft.com/office/drawing/2014/main" id="{D22BEF3B-BEFB-B7D5-58F5-3D94CF5321C8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5730415" y="400319"/>
          <a:ext cx="1187785" cy="609017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0.90157</cdr:x>
      <cdr:y>0.65008</cdr:y>
    </cdr:from>
    <cdr:to>
      <cdr:x>0.99614</cdr:x>
      <cdr:y>0.92302</cdr:y>
    </cdr:to>
    <cdr:pic>
      <cdr:nvPicPr>
        <cdr:cNvPr id="5" name="Slika 4">
          <a:extLst xmlns:a="http://schemas.openxmlformats.org/drawingml/2006/main">
            <a:ext uri="{FF2B5EF4-FFF2-40B4-BE49-F238E27FC236}">
              <a16:creationId xmlns:a16="http://schemas.microsoft.com/office/drawing/2014/main" id="{1E5F0F22-3005-CAD8-F469-5A2A6E6D3C7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019800" y="2804981"/>
          <a:ext cx="631452" cy="1177688"/>
        </a:xfrm>
        <a:prstGeom xmlns:a="http://schemas.openxmlformats.org/drawingml/2006/main" prst="rect">
          <a:avLst/>
        </a:prstGeom>
      </cdr:spPr>
    </cdr:pic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114299</xdr:colOff>
      <xdr:row>2</xdr:row>
      <xdr:rowOff>28575</xdr:rowOff>
    </xdr:from>
    <xdr:to>
      <xdr:col>25</xdr:col>
      <xdr:colOff>66675</xdr:colOff>
      <xdr:row>20</xdr:row>
      <xdr:rowOff>228600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66675</xdr:colOff>
      <xdr:row>21</xdr:row>
      <xdr:rowOff>57150</xdr:rowOff>
    </xdr:from>
    <xdr:to>
      <xdr:col>25</xdr:col>
      <xdr:colOff>38100</xdr:colOff>
      <xdr:row>39</xdr:row>
      <xdr:rowOff>38099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0.90272</cdr:x>
      <cdr:y>0.05142</cdr:y>
    </cdr:from>
    <cdr:to>
      <cdr:x>1</cdr:x>
      <cdr:y>0.25226</cdr:y>
    </cdr:to>
    <cdr:pic>
      <cdr:nvPicPr>
        <cdr:cNvPr id="3" name="Slika 2">
          <a:extLst xmlns:a="http://schemas.openxmlformats.org/drawingml/2006/main">
            <a:ext uri="{FF2B5EF4-FFF2-40B4-BE49-F238E27FC236}">
              <a16:creationId xmlns:a16="http://schemas.microsoft.com/office/drawing/2014/main" id="{430FA925-CAF9-579A-A5BE-93C4199F3C2A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5791789" y="496189"/>
          <a:ext cx="1084671" cy="647700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0.90272</cdr:x>
      <cdr:y>0.66667</cdr:y>
    </cdr:from>
    <cdr:to>
      <cdr:x>0.99467</cdr:x>
      <cdr:y>0.8658</cdr:y>
    </cdr:to>
    <cdr:pic>
      <cdr:nvPicPr>
        <cdr:cNvPr id="4" name="Slika 3">
          <a:extLst xmlns:a="http://schemas.openxmlformats.org/drawingml/2006/main">
            <a:ext uri="{FF2B5EF4-FFF2-40B4-BE49-F238E27FC236}">
              <a16:creationId xmlns:a16="http://schemas.microsoft.com/office/drawing/2014/main" id="{80587F0E-F511-B8CC-F213-CF5CB4864996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010276" y="3600468"/>
          <a:ext cx="612213" cy="1075436"/>
        </a:xfrm>
        <a:prstGeom xmlns:a="http://schemas.openxmlformats.org/drawingml/2006/main" prst="rect">
          <a:avLst/>
        </a:prstGeom>
      </cdr:spPr>
    </cdr:pic>
  </cdr:relSizeAnchor>
</c:userShapes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0.90157</cdr:x>
      <cdr:y>0.02571</cdr:y>
    </cdr:from>
    <cdr:to>
      <cdr:x>0.99278</cdr:x>
      <cdr:y>0.30099</cdr:y>
    </cdr:to>
    <cdr:pic>
      <cdr:nvPicPr>
        <cdr:cNvPr id="3" name="Slika 2">
          <a:extLst xmlns:a="http://schemas.openxmlformats.org/drawingml/2006/main">
            <a:ext uri="{FF2B5EF4-FFF2-40B4-BE49-F238E27FC236}">
              <a16:creationId xmlns:a16="http://schemas.microsoft.com/office/drawing/2014/main" id="{A4CFEB7C-ADA7-4B79-A82B-BE646F054FE9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5730415" y="400319"/>
          <a:ext cx="1187785" cy="609017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0.90157</cdr:x>
      <cdr:y>0.65008</cdr:y>
    </cdr:from>
    <cdr:to>
      <cdr:x>0.99614</cdr:x>
      <cdr:y>0.92302</cdr:y>
    </cdr:to>
    <cdr:pic>
      <cdr:nvPicPr>
        <cdr:cNvPr id="5" name="Slika 4">
          <a:extLst xmlns:a="http://schemas.openxmlformats.org/drawingml/2006/main">
            <a:ext uri="{FF2B5EF4-FFF2-40B4-BE49-F238E27FC236}">
              <a16:creationId xmlns:a16="http://schemas.microsoft.com/office/drawing/2014/main" id="{A31778A7-B4E8-872E-6CA7-EB673760D46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019800" y="2804981"/>
          <a:ext cx="631452" cy="1177688"/>
        </a:xfrm>
        <a:prstGeom xmlns:a="http://schemas.openxmlformats.org/drawingml/2006/main" prst="rect">
          <a:avLst/>
        </a:prstGeom>
      </cdr:spPr>
    </cdr:pic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114299</xdr:colOff>
      <xdr:row>2</xdr:row>
      <xdr:rowOff>28575</xdr:rowOff>
    </xdr:from>
    <xdr:to>
      <xdr:col>25</xdr:col>
      <xdr:colOff>66675</xdr:colOff>
      <xdr:row>20</xdr:row>
      <xdr:rowOff>228600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66675</xdr:colOff>
      <xdr:row>21</xdr:row>
      <xdr:rowOff>57150</xdr:rowOff>
    </xdr:from>
    <xdr:to>
      <xdr:col>25</xdr:col>
      <xdr:colOff>38100</xdr:colOff>
      <xdr:row>39</xdr:row>
      <xdr:rowOff>38099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0.90272</cdr:x>
      <cdr:y>0.05142</cdr:y>
    </cdr:from>
    <cdr:to>
      <cdr:x>1</cdr:x>
      <cdr:y>0.25226</cdr:y>
    </cdr:to>
    <cdr:pic>
      <cdr:nvPicPr>
        <cdr:cNvPr id="3" name="Slika 2">
          <a:extLst xmlns:a="http://schemas.openxmlformats.org/drawingml/2006/main">
            <a:ext uri="{FF2B5EF4-FFF2-40B4-BE49-F238E27FC236}">
              <a16:creationId xmlns:a16="http://schemas.microsoft.com/office/drawing/2014/main" id="{A4E3F079-65FD-E786-0D73-10B690FA1328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5791789" y="496189"/>
          <a:ext cx="1084671" cy="647700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0.90272</cdr:x>
      <cdr:y>0.66667</cdr:y>
    </cdr:from>
    <cdr:to>
      <cdr:x>0.99467</cdr:x>
      <cdr:y>0.8658</cdr:y>
    </cdr:to>
    <cdr:pic>
      <cdr:nvPicPr>
        <cdr:cNvPr id="4" name="Slika 3">
          <a:extLst xmlns:a="http://schemas.openxmlformats.org/drawingml/2006/main">
            <a:ext uri="{FF2B5EF4-FFF2-40B4-BE49-F238E27FC236}">
              <a16:creationId xmlns:a16="http://schemas.microsoft.com/office/drawing/2014/main" id="{E107F207-41D7-332E-F937-0D71EF069C11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010276" y="3600468"/>
          <a:ext cx="612213" cy="1075436"/>
        </a:xfrm>
        <a:prstGeom xmlns:a="http://schemas.openxmlformats.org/drawingml/2006/main" prst="rect">
          <a:avLst/>
        </a:prstGeom>
      </cdr:spPr>
    </cdr:pic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0.90157</cdr:x>
      <cdr:y>0.02571</cdr:y>
    </cdr:from>
    <cdr:to>
      <cdr:x>0.99278</cdr:x>
      <cdr:y>0.30099</cdr:y>
    </cdr:to>
    <cdr:pic>
      <cdr:nvPicPr>
        <cdr:cNvPr id="3" name="Slika 2">
          <a:extLst xmlns:a="http://schemas.openxmlformats.org/drawingml/2006/main">
            <a:ext uri="{FF2B5EF4-FFF2-40B4-BE49-F238E27FC236}">
              <a16:creationId xmlns:a16="http://schemas.microsoft.com/office/drawing/2014/main" id="{FDF89FC1-E597-1202-4C74-FF71C18585D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5730415" y="400319"/>
          <a:ext cx="1187785" cy="609017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0.90157</cdr:x>
      <cdr:y>0.65008</cdr:y>
    </cdr:from>
    <cdr:to>
      <cdr:x>0.99614</cdr:x>
      <cdr:y>0.92302</cdr:y>
    </cdr:to>
    <cdr:pic>
      <cdr:nvPicPr>
        <cdr:cNvPr id="5" name="Slika 4">
          <a:extLst xmlns:a="http://schemas.openxmlformats.org/drawingml/2006/main">
            <a:ext uri="{FF2B5EF4-FFF2-40B4-BE49-F238E27FC236}">
              <a16:creationId xmlns:a16="http://schemas.microsoft.com/office/drawing/2014/main" id="{1D00033D-FE4F-187A-CF62-ADAFB3DFCE9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019800" y="2804981"/>
          <a:ext cx="631452" cy="1177688"/>
        </a:xfrm>
        <a:prstGeom xmlns:a="http://schemas.openxmlformats.org/drawingml/2006/main" prst="rect">
          <a:avLst/>
        </a:prstGeom>
      </cdr:spPr>
    </cdr:pic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114299</xdr:colOff>
      <xdr:row>2</xdr:row>
      <xdr:rowOff>28575</xdr:rowOff>
    </xdr:from>
    <xdr:to>
      <xdr:col>25</xdr:col>
      <xdr:colOff>66675</xdr:colOff>
      <xdr:row>20</xdr:row>
      <xdr:rowOff>228600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66675</xdr:colOff>
      <xdr:row>21</xdr:row>
      <xdr:rowOff>57150</xdr:rowOff>
    </xdr:from>
    <xdr:to>
      <xdr:col>25</xdr:col>
      <xdr:colOff>38100</xdr:colOff>
      <xdr:row>39</xdr:row>
      <xdr:rowOff>38099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0.90272</cdr:x>
      <cdr:y>0.05142</cdr:y>
    </cdr:from>
    <cdr:to>
      <cdr:x>1</cdr:x>
      <cdr:y>0.25226</cdr:y>
    </cdr:to>
    <cdr:pic>
      <cdr:nvPicPr>
        <cdr:cNvPr id="3" name="Slika 2">
          <a:extLst xmlns:a="http://schemas.openxmlformats.org/drawingml/2006/main">
            <a:ext uri="{FF2B5EF4-FFF2-40B4-BE49-F238E27FC236}">
              <a16:creationId xmlns:a16="http://schemas.microsoft.com/office/drawing/2014/main" id="{ED3A0D58-A1B1-C12E-3D2C-62EDFF04968E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5791789" y="496189"/>
          <a:ext cx="1084671" cy="647700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0.90272</cdr:x>
      <cdr:y>0.66667</cdr:y>
    </cdr:from>
    <cdr:to>
      <cdr:x>0.99467</cdr:x>
      <cdr:y>0.8658</cdr:y>
    </cdr:to>
    <cdr:pic>
      <cdr:nvPicPr>
        <cdr:cNvPr id="4" name="Slika 3">
          <a:extLst xmlns:a="http://schemas.openxmlformats.org/drawingml/2006/main">
            <a:ext uri="{FF2B5EF4-FFF2-40B4-BE49-F238E27FC236}">
              <a16:creationId xmlns:a16="http://schemas.microsoft.com/office/drawing/2014/main" id="{E7702E50-E5D6-9522-860F-50125D6898E8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010276" y="3600468"/>
          <a:ext cx="612213" cy="1075436"/>
        </a:xfrm>
        <a:prstGeom xmlns:a="http://schemas.openxmlformats.org/drawingml/2006/main" prst="rect">
          <a:avLst/>
        </a:prstGeom>
      </cdr:spPr>
    </cdr:pic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0.90157</cdr:x>
      <cdr:y>0.02571</cdr:y>
    </cdr:from>
    <cdr:to>
      <cdr:x>0.99278</cdr:x>
      <cdr:y>0.30099</cdr:y>
    </cdr:to>
    <cdr:pic>
      <cdr:nvPicPr>
        <cdr:cNvPr id="3" name="Slika 2">
          <a:extLst xmlns:a="http://schemas.openxmlformats.org/drawingml/2006/main">
            <a:ext uri="{FF2B5EF4-FFF2-40B4-BE49-F238E27FC236}">
              <a16:creationId xmlns:a16="http://schemas.microsoft.com/office/drawing/2014/main" id="{87A66A5D-8BDA-BA4E-25DF-DC4AA40105CE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5730415" y="400319"/>
          <a:ext cx="1187785" cy="609017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0.90157</cdr:x>
      <cdr:y>0.65008</cdr:y>
    </cdr:from>
    <cdr:to>
      <cdr:x>0.99614</cdr:x>
      <cdr:y>0.92302</cdr:y>
    </cdr:to>
    <cdr:pic>
      <cdr:nvPicPr>
        <cdr:cNvPr id="5" name="Slika 4">
          <a:extLst xmlns:a="http://schemas.openxmlformats.org/drawingml/2006/main">
            <a:ext uri="{FF2B5EF4-FFF2-40B4-BE49-F238E27FC236}">
              <a16:creationId xmlns:a16="http://schemas.microsoft.com/office/drawing/2014/main" id="{1938FDBD-2F9C-4513-2CBC-390C8DE9BF81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019800" y="2804981"/>
          <a:ext cx="631452" cy="1177688"/>
        </a:xfrm>
        <a:prstGeom xmlns:a="http://schemas.openxmlformats.org/drawingml/2006/main" prst="rect">
          <a:avLst/>
        </a:prstGeom>
      </cdr:spPr>
    </cdr:pic>
  </cdr:relSizeAnchor>
</c:userShapes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542925</xdr:colOff>
      <xdr:row>21</xdr:row>
      <xdr:rowOff>38099</xdr:rowOff>
    </xdr:from>
    <xdr:to>
      <xdr:col>7</xdr:col>
      <xdr:colOff>504825</xdr:colOff>
      <xdr:row>37</xdr:row>
      <xdr:rowOff>47624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1266825</xdr:colOff>
      <xdr:row>21</xdr:row>
      <xdr:rowOff>85725</xdr:rowOff>
    </xdr:from>
    <xdr:to>
      <xdr:col>14</xdr:col>
      <xdr:colOff>1000125</xdr:colOff>
      <xdr:row>37</xdr:row>
      <xdr:rowOff>28575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21</xdr:row>
      <xdr:rowOff>76200</xdr:rowOff>
    </xdr:from>
    <xdr:to>
      <xdr:col>22</xdr:col>
      <xdr:colOff>19050</xdr:colOff>
      <xdr:row>36</xdr:row>
      <xdr:rowOff>180975</xdr:rowOff>
    </xdr:to>
    <xdr:graphicFrame macro="">
      <xdr:nvGraphicFramePr>
        <xdr:cNvPr id="4" name="Grafikon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9</xdr:col>
      <xdr:colOff>209550</xdr:colOff>
      <xdr:row>22</xdr:row>
      <xdr:rowOff>0</xdr:rowOff>
    </xdr:from>
    <xdr:ext cx="2432589" cy="280205"/>
    <xdr:sp macro="" textlink="">
      <xdr:nvSpPr>
        <xdr:cNvPr id="5" name="PoljeZBesedilom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 txBox="1"/>
      </xdr:nvSpPr>
      <xdr:spPr>
        <a:xfrm>
          <a:off x="6848475" y="6562725"/>
          <a:ext cx="2432589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PORABA GOSPODINJSTVA BREZ TČ</a:t>
          </a:r>
          <a:r>
            <a:rPr lang="en-US" sz="1200" b="1"/>
            <a:t> </a:t>
          </a:r>
        </a:p>
      </xdr:txBody>
    </xdr:sp>
    <xdr:clientData/>
  </xdr:oneCellAnchor>
  <xdr:twoCellAnchor>
    <xdr:from>
      <xdr:col>16</xdr:col>
      <xdr:colOff>180975</xdr:colOff>
      <xdr:row>22</xdr:row>
      <xdr:rowOff>66674</xdr:rowOff>
    </xdr:from>
    <xdr:to>
      <xdr:col>20</xdr:col>
      <xdr:colOff>114300</xdr:colOff>
      <xdr:row>23</xdr:row>
      <xdr:rowOff>85724</xdr:rowOff>
    </xdr:to>
    <xdr:sp macro="" textlink="">
      <xdr:nvSpPr>
        <xdr:cNvPr id="6" name="PoljeZBesedilom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 txBox="1"/>
      </xdr:nvSpPr>
      <xdr:spPr>
        <a:xfrm>
          <a:off x="11782425" y="6629399"/>
          <a:ext cx="2562225" cy="21907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PORABA TOPLOTNE ČRPALKE (</a:t>
          </a:r>
          <a:r>
            <a:rPr lang="sl-SI" sz="1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TČ</a:t>
          </a:r>
          <a:r>
            <a:rPr lang="en-US" sz="1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en-US" sz="1200" b="1"/>
            <a:t> </a:t>
          </a:r>
        </a:p>
      </xdr:txBody>
    </xdr:sp>
    <xdr:clientData/>
  </xdr:twoCell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0.38878</cdr:x>
      <cdr:y>0.09792</cdr:y>
    </cdr:from>
    <cdr:to>
      <cdr:x>0.57447</cdr:x>
      <cdr:y>0.38279</cdr:y>
    </cdr:to>
    <cdr:sp macro="" textlink="">
      <cdr:nvSpPr>
        <cdr:cNvPr id="2" name="PoljeZBesedilom 1"/>
        <cdr:cNvSpPr txBox="1"/>
      </cdr:nvSpPr>
      <cdr:spPr>
        <a:xfrm xmlns:a="http://schemas.openxmlformats.org/drawingml/2006/main">
          <a:off x="1914525" y="31432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0.25338</cdr:x>
      <cdr:y>0.03561</cdr:y>
    </cdr:from>
    <cdr:to>
      <cdr:x>0.75242</cdr:x>
      <cdr:y>0.12166</cdr:y>
    </cdr:to>
    <cdr:sp macro="" textlink="">
      <cdr:nvSpPr>
        <cdr:cNvPr id="3" name="PoljeZBesedilom 2"/>
        <cdr:cNvSpPr txBox="1"/>
      </cdr:nvSpPr>
      <cdr:spPr>
        <a:xfrm xmlns:a="http://schemas.openxmlformats.org/drawingml/2006/main">
          <a:off x="1247775" y="114301"/>
          <a:ext cx="2457449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 b="1"/>
            <a:t>CELOTNA PORABA EL. ENERGIJE</a:t>
          </a:r>
        </a:p>
      </cdr:txBody>
    </cdr:sp>
  </cdr:relSizeAnchor>
</c:userShapes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0.35783</cdr:x>
      <cdr:y>0.07273</cdr:y>
    </cdr:from>
    <cdr:to>
      <cdr:x>0.8588</cdr:x>
      <cdr:y>0.36364</cdr:y>
    </cdr:to>
    <cdr:sp macro="" textlink="">
      <cdr:nvSpPr>
        <cdr:cNvPr id="2" name="PoljeZBesedilom 1"/>
        <cdr:cNvSpPr txBox="1"/>
      </cdr:nvSpPr>
      <cdr:spPr>
        <a:xfrm xmlns:a="http://schemas.openxmlformats.org/drawingml/2006/main">
          <a:off x="1762124" y="228600"/>
          <a:ext cx="2466975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0.14507</cdr:x>
      <cdr:y>0.08589</cdr:y>
    </cdr:from>
    <cdr:to>
      <cdr:x>0.59381</cdr:x>
      <cdr:y>0.23006</cdr:y>
    </cdr:to>
    <cdr:sp macro="" textlink="">
      <cdr:nvSpPr>
        <cdr:cNvPr id="2" name="PoljeZBesedilom 1"/>
        <cdr:cNvSpPr txBox="1"/>
      </cdr:nvSpPr>
      <cdr:spPr>
        <a:xfrm xmlns:a="http://schemas.openxmlformats.org/drawingml/2006/main">
          <a:off x="714375" y="266700"/>
          <a:ext cx="2209800" cy="447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0.14894</cdr:x>
      <cdr:y>0.05215</cdr:y>
    </cdr:from>
    <cdr:to>
      <cdr:x>0.77176</cdr:x>
      <cdr:y>0.13804</cdr:y>
    </cdr:to>
    <cdr:sp macro="" textlink="">
      <cdr:nvSpPr>
        <cdr:cNvPr id="3" name="PoljeZBesedilom 2"/>
        <cdr:cNvSpPr txBox="1"/>
      </cdr:nvSpPr>
      <cdr:spPr>
        <a:xfrm xmlns:a="http://schemas.openxmlformats.org/drawingml/2006/main">
          <a:off x="733425" y="161925"/>
          <a:ext cx="3067050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23</xdr:row>
      <xdr:rowOff>171450</xdr:rowOff>
    </xdr:from>
    <xdr:to>
      <xdr:col>7</xdr:col>
      <xdr:colOff>47625</xdr:colOff>
      <xdr:row>42</xdr:row>
      <xdr:rowOff>114299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9526</xdr:colOff>
      <xdr:row>24</xdr:row>
      <xdr:rowOff>38099</xdr:rowOff>
    </xdr:from>
    <xdr:to>
      <xdr:col>23</xdr:col>
      <xdr:colOff>57150</xdr:colOff>
      <xdr:row>42</xdr:row>
      <xdr:rowOff>133350</xdr:rowOff>
    </xdr:to>
    <xdr:graphicFrame macro="">
      <xdr:nvGraphicFramePr>
        <xdr:cNvPr id="5" name="Grafikon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</xdr:col>
      <xdr:colOff>381000</xdr:colOff>
      <xdr:row>25</xdr:row>
      <xdr:rowOff>19050</xdr:rowOff>
    </xdr:from>
    <xdr:ext cx="3924344" cy="264560"/>
    <xdr:sp macro="" textlink="">
      <xdr:nvSpPr>
        <xdr:cNvPr id="6" name="PoljeZBesedilom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 txBox="1"/>
      </xdr:nvSpPr>
      <xdr:spPr>
        <a:xfrm>
          <a:off x="523875" y="7134225"/>
          <a:ext cx="39243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VREDNOST PORABE  ENERGIJE PO ELEMENTIH</a:t>
          </a:r>
          <a:r>
            <a:rPr lang="en-US" b="1"/>
            <a:t> </a:t>
          </a:r>
          <a:r>
            <a:rPr lang="sl-SI" b="1"/>
            <a:t>v letu 2025</a:t>
          </a:r>
          <a:r>
            <a:rPr lang="sl-SI" b="1" baseline="0"/>
            <a:t> v EUR</a:t>
          </a:r>
          <a:endParaRPr lang="en-US" sz="1100" b="1"/>
        </a:p>
      </xdr:txBody>
    </xdr:sp>
    <xdr:clientData/>
  </xdr:oneCellAnchor>
  <xdr:oneCellAnchor>
    <xdr:from>
      <xdr:col>14</xdr:col>
      <xdr:colOff>809625</xdr:colOff>
      <xdr:row>29</xdr:row>
      <xdr:rowOff>133350</xdr:rowOff>
    </xdr:from>
    <xdr:ext cx="2752725" cy="264560"/>
    <xdr:sp macro="" textlink="">
      <xdr:nvSpPr>
        <xdr:cNvPr id="8" name="PoljeZBesedilom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 txBox="1"/>
      </xdr:nvSpPr>
      <xdr:spPr>
        <a:xfrm>
          <a:off x="10544175" y="7848600"/>
          <a:ext cx="27527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295275</xdr:colOff>
      <xdr:row>25</xdr:row>
      <xdr:rowOff>76200</xdr:rowOff>
    </xdr:from>
    <xdr:ext cx="4533900" cy="276225"/>
    <xdr:sp macro="" textlink="">
      <xdr:nvSpPr>
        <xdr:cNvPr id="9" name="PoljeZBesedilom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 txBox="1"/>
      </xdr:nvSpPr>
      <xdr:spPr>
        <a:xfrm>
          <a:off x="11049000" y="7191375"/>
          <a:ext cx="4533900" cy="276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STRUKTURA ELEMENTOV </a:t>
          </a:r>
          <a:r>
            <a:rPr lang="sl-SI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VREDNOSTI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PORABE ENERGIJE</a:t>
          </a:r>
          <a:r>
            <a:rPr lang="sl-SI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v letu 2025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</a:t>
          </a:r>
          <a:r>
            <a:rPr lang="sl-SI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%</a:t>
          </a:r>
          <a:r>
            <a:rPr lang="en-US"/>
            <a:t> </a:t>
          </a:r>
          <a:endParaRPr lang="en-US" sz="1100"/>
        </a:p>
      </xdr:txBody>
    </xdr:sp>
    <xdr:clientData/>
  </xdr:oneCellAnchor>
  <xdr:twoCellAnchor>
    <xdr:from>
      <xdr:col>8</xdr:col>
      <xdr:colOff>19049</xdr:colOff>
      <xdr:row>24</xdr:row>
      <xdr:rowOff>9525</xdr:rowOff>
    </xdr:from>
    <xdr:to>
      <xdr:col>14</xdr:col>
      <xdr:colOff>857249</xdr:colOff>
      <xdr:row>42</xdr:row>
      <xdr:rowOff>123825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24</xdr:col>
      <xdr:colOff>209549</xdr:colOff>
      <xdr:row>24</xdr:row>
      <xdr:rowOff>1</xdr:rowOff>
    </xdr:from>
    <xdr:to>
      <xdr:col>30</xdr:col>
      <xdr:colOff>142874</xdr:colOff>
      <xdr:row>42</xdr:row>
      <xdr:rowOff>114301</xdr:rowOff>
    </xdr:to>
    <xdr:graphicFrame macro="">
      <xdr:nvGraphicFramePr>
        <xdr:cNvPr id="10" name="Grafikon 9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30</xdr:col>
      <xdr:colOff>352425</xdr:colOff>
      <xdr:row>24</xdr:row>
      <xdr:rowOff>9525</xdr:rowOff>
    </xdr:from>
    <xdr:to>
      <xdr:col>36</xdr:col>
      <xdr:colOff>95250</xdr:colOff>
      <xdr:row>42</xdr:row>
      <xdr:rowOff>190500</xdr:rowOff>
    </xdr:to>
    <xdr:graphicFrame macro="">
      <xdr:nvGraphicFramePr>
        <xdr:cNvPr id="13" name="Grafikon 12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31</xdr:col>
      <xdr:colOff>409576</xdr:colOff>
      <xdr:row>25</xdr:row>
      <xdr:rowOff>28575</xdr:rowOff>
    </xdr:from>
    <xdr:to>
      <xdr:col>36</xdr:col>
      <xdr:colOff>171451</xdr:colOff>
      <xdr:row>26</xdr:row>
      <xdr:rowOff>171450</xdr:rowOff>
    </xdr:to>
    <xdr:sp macro="" textlink="">
      <xdr:nvSpPr>
        <xdr:cNvPr id="14" name="PoljeZBesedilom 13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 txBox="1"/>
      </xdr:nvSpPr>
      <xdr:spPr>
        <a:xfrm>
          <a:off x="21840826" y="7143750"/>
          <a:ext cx="3981450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l-SI" sz="1100" b="1"/>
            <a:t>VREDNOST ELEKTRIČNE ENERGIJE </a:t>
          </a:r>
          <a:r>
            <a:rPr lang="sl-S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 letu </a:t>
          </a:r>
          <a:r>
            <a:rPr lang="sl-SI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2025 </a:t>
          </a:r>
          <a:r>
            <a:rPr lang="sl-S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 kWh v EUR</a:t>
          </a:r>
          <a:endParaRPr lang="en-US" sz="1100" b="1"/>
        </a:p>
      </xdr:txBody>
    </xdr:sp>
    <xdr:clientData/>
  </xdr:twoCellAnchor>
</xdr:wsDr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0.17717</cdr:x>
      <cdr:y>0.08189</cdr:y>
    </cdr:from>
    <cdr:to>
      <cdr:x>0.34072</cdr:x>
      <cdr:y>0.3201</cdr:y>
    </cdr:to>
    <cdr:sp macro="" textlink="">
      <cdr:nvSpPr>
        <cdr:cNvPr id="2" name="PoljeZBesedilom 1"/>
        <cdr:cNvSpPr txBox="1"/>
      </cdr:nvSpPr>
      <cdr:spPr>
        <a:xfrm xmlns:a="http://schemas.openxmlformats.org/drawingml/2006/main">
          <a:off x="990600" y="31432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0.21938</cdr:x>
      <cdr:y>0.06859</cdr:y>
    </cdr:from>
    <cdr:to>
      <cdr:x>0.76778</cdr:x>
      <cdr:y>0.1547</cdr:y>
    </cdr:to>
    <cdr:sp macro="" textlink="">
      <cdr:nvSpPr>
        <cdr:cNvPr id="2" name="PoljeZBesedilom 1"/>
        <cdr:cNvSpPr txBox="1"/>
      </cdr:nvSpPr>
      <cdr:spPr>
        <a:xfrm xmlns:a="http://schemas.openxmlformats.org/drawingml/2006/main">
          <a:off x="1239135" y="254801"/>
          <a:ext cx="3097541" cy="3198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sl-SI" sz="1100" b="1">
              <a:latin typeface="+mn-lt"/>
              <a:cs typeface="Times New Roman" panose="02020603050405020304" pitchFamily="18" charset="0"/>
            </a:rPr>
            <a:t>VREDNOST KILOVATNE URE v letu 2025 v EUR</a:t>
          </a:r>
          <a:endParaRPr lang="en-US" sz="1100" b="1">
            <a:latin typeface="+mn-lt"/>
            <a:cs typeface="Times New Roman" panose="02020603050405020304" pitchFamily="18" charset="0"/>
          </a:endParaRPr>
        </a:p>
      </cdr:txBody>
    </cdr:sp>
  </cdr:relSizeAnchor>
</c:userShapes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0.14222</cdr:x>
      <cdr:y>0.06517</cdr:y>
    </cdr:from>
    <cdr:to>
      <cdr:x>0.88621</cdr:x>
      <cdr:y>0.15128</cdr:y>
    </cdr:to>
    <cdr:sp macro="" textlink="">
      <cdr:nvSpPr>
        <cdr:cNvPr id="2" name="PoljeZBesedilom 1"/>
        <cdr:cNvSpPr txBox="1"/>
      </cdr:nvSpPr>
      <cdr:spPr>
        <a:xfrm xmlns:a="http://schemas.openxmlformats.org/drawingml/2006/main">
          <a:off x="617732" y="242098"/>
          <a:ext cx="3231446" cy="3198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sl-SI" sz="1100" b="1">
              <a:latin typeface="+mn-lt"/>
              <a:cs typeface="Times New Roman" panose="02020603050405020304" pitchFamily="18" charset="0"/>
            </a:rPr>
            <a:t>VREDNOST OMREŽNINE v letu </a:t>
          </a:r>
          <a:r>
            <a:rPr lang="sl-SI" sz="1100" b="1" baseline="0">
              <a:latin typeface="+mn-lt"/>
              <a:cs typeface="Times New Roman" panose="02020603050405020304" pitchFamily="18" charset="0"/>
            </a:rPr>
            <a:t>2025 </a:t>
          </a:r>
          <a:r>
            <a:rPr lang="sl-SI" sz="1100" b="1">
              <a:latin typeface="+mn-lt"/>
              <a:cs typeface="Times New Roman" panose="02020603050405020304" pitchFamily="18" charset="0"/>
            </a:rPr>
            <a:t>NA kWh v EUR</a:t>
          </a:r>
          <a:endParaRPr lang="en-US" sz="1100" b="1">
            <a:latin typeface="+mn-lt"/>
            <a:cs typeface="Times New Roman" panose="02020603050405020304" pitchFamily="18" charset="0"/>
          </a:endParaRPr>
        </a:p>
      </cdr:txBody>
    </cdr:sp>
  </cdr:relSizeAnchor>
</c:userShapes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21</xdr:row>
      <xdr:rowOff>38099</xdr:rowOff>
    </xdr:from>
    <xdr:to>
      <xdr:col>8</xdr:col>
      <xdr:colOff>695325</xdr:colOff>
      <xdr:row>40</xdr:row>
      <xdr:rowOff>133349</xdr:rowOff>
    </xdr:to>
    <xdr:graphicFrame macro="">
      <xdr:nvGraphicFramePr>
        <xdr:cNvPr id="4" name="Grafikon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152400</xdr:colOff>
      <xdr:row>4</xdr:row>
      <xdr:rowOff>538162</xdr:rowOff>
    </xdr:from>
    <xdr:ext cx="914400" cy="44236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PoljeZBesedilom 2">
              <a:extLst>
                <a:ext uri="{FF2B5EF4-FFF2-40B4-BE49-F238E27FC236}">
                  <a16:creationId xmlns:a16="http://schemas.microsoft.com/office/drawing/2014/main" id="{00000000-0008-0000-1300-000003000000}"/>
                </a:ext>
              </a:extLst>
            </xdr:cNvPr>
            <xdr:cNvSpPr txBox="1"/>
          </xdr:nvSpPr>
          <xdr:spPr>
            <a:xfrm>
              <a:off x="8058150" y="1814512"/>
              <a:ext cx="914400" cy="44236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f>
                      <m:fPr>
                        <m:ctrlPr>
                          <a:rPr lang="sl-SI" sz="1100" b="1" i="0">
                            <a:latin typeface="Cambria Math"/>
                          </a:rPr>
                        </m:ctrlPr>
                      </m:fPr>
                      <m:num>
                        <m:r>
                          <a:rPr lang="sl-SI" sz="1100" b="1" i="0">
                            <a:latin typeface="Cambria Math"/>
                          </a:rPr>
                          <m:t>𝐤𝐨𝐥𝐢</m:t>
                        </m:r>
                        <m:r>
                          <a:rPr lang="sl-SI" sz="1100" b="1" i="0">
                            <a:latin typeface="Cambria Math"/>
                          </a:rPr>
                          <m:t>č</m:t>
                        </m:r>
                        <m:r>
                          <a:rPr lang="sl-SI" sz="1100" b="1" i="0">
                            <a:latin typeface="Cambria Math"/>
                          </a:rPr>
                          <m:t>𝐢𝐧𝐚</m:t>
                        </m:r>
                        <m:r>
                          <a:rPr lang="sl-SI" sz="1100" b="1" i="0">
                            <a:latin typeface="Cambria Math"/>
                          </a:rPr>
                          <m:t>.</m:t>
                        </m:r>
                      </m:num>
                      <m:den>
                        <m:r>
                          <a:rPr lang="sl-SI" sz="1100" b="1" i="0">
                            <a:latin typeface="Cambria Math"/>
                          </a:rPr>
                          <m:t>𝐩𝐨𝐫𝐚𝐛𝐚</m:t>
                        </m:r>
                      </m:den>
                    </m:f>
                  </m:oMath>
                </m:oMathPara>
              </a14:m>
              <a:endParaRPr lang="sl-SI" sz="1100" b="1" i="0"/>
            </a:p>
          </xdr:txBody>
        </xdr:sp>
      </mc:Choice>
      <mc:Fallback xmlns="">
        <xdr:sp macro="" textlink="">
          <xdr:nvSpPr>
            <xdr:cNvPr id="3" name="PoljeZBesedilom 2"/>
            <xdr:cNvSpPr txBox="1"/>
          </xdr:nvSpPr>
          <xdr:spPr>
            <a:xfrm>
              <a:off x="8058150" y="1814512"/>
              <a:ext cx="914400" cy="44236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t">
              <a:spAutoFit/>
            </a:bodyPr>
            <a:lstStyle/>
            <a:p>
              <a:pPr/>
              <a:r>
                <a:rPr lang="sl-SI" sz="1100" b="1" i="0">
                  <a:latin typeface="Cambria Math"/>
                </a:rPr>
                <a:t>(𝐤𝐨𝐥𝐢č𝐢𝐧𝐚.)/𝐩𝐨𝐫𝐚𝐛𝐚</a:t>
              </a:r>
              <a:endParaRPr lang="sl-SI" sz="1100" b="1" i="0"/>
            </a:p>
          </xdr:txBody>
        </xdr:sp>
      </mc:Fallback>
    </mc:AlternateContent>
    <xdr:clientData/>
  </xdr:oneCellAnchor>
  <xdr:oneCellAnchor>
    <xdr:from>
      <xdr:col>1</xdr:col>
      <xdr:colOff>9524</xdr:colOff>
      <xdr:row>25</xdr:row>
      <xdr:rowOff>166687</xdr:rowOff>
    </xdr:from>
    <xdr:ext cx="3162301" cy="43550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PoljeZBesedilom 1">
              <a:extLst>
                <a:ext uri="{FF2B5EF4-FFF2-40B4-BE49-F238E27FC236}">
                  <a16:creationId xmlns:a16="http://schemas.microsoft.com/office/drawing/2014/main" id="{00000000-0008-0000-1300-000002000000}"/>
                </a:ext>
              </a:extLst>
            </xdr:cNvPr>
            <xdr:cNvSpPr txBox="1"/>
          </xdr:nvSpPr>
          <xdr:spPr>
            <a:xfrm>
              <a:off x="819149" y="7472362"/>
              <a:ext cx="3162301" cy="4355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sl-SI" sz="1400" b="1"/>
                <a:t>SCOP</a:t>
              </a:r>
              <a:r>
                <a:rPr lang="sl-SI" sz="1400"/>
                <a:t> = </a:t>
              </a:r>
              <a14:m>
                <m:oMath xmlns:m="http://schemas.openxmlformats.org/officeDocument/2006/math">
                  <m:f>
                    <m:fPr>
                      <m:ctrlPr>
                        <a:rPr lang="sl-SI" sz="1400" i="1">
                          <a:latin typeface="Cambria Math"/>
                        </a:rPr>
                      </m:ctrlPr>
                    </m:fPr>
                    <m:num>
                      <m:r>
                        <a:rPr lang="sl-SI" sz="1400" i="1">
                          <a:latin typeface="Cambria Math"/>
                        </a:rPr>
                        <m:t>𝑠𝑘𝑢𝑝𝑛𝑎</m:t>
                      </m:r>
                      <m:r>
                        <a:rPr lang="sl-SI" sz="1400" i="1">
                          <a:latin typeface="Cambria Math"/>
                        </a:rPr>
                        <m:t> </m:t>
                      </m:r>
                      <m:r>
                        <a:rPr lang="sl-SI" sz="1400" i="1">
                          <a:latin typeface="Cambria Math"/>
                        </a:rPr>
                        <m:t>𝑜𝑑𝑑𝑎𝑛𝑎</m:t>
                      </m:r>
                      <m:r>
                        <a:rPr lang="sl-SI" sz="1400" i="1">
                          <a:latin typeface="Cambria Math"/>
                        </a:rPr>
                        <m:t> </m:t>
                      </m:r>
                      <m:r>
                        <a:rPr lang="sl-SI" sz="1400" i="1">
                          <a:latin typeface="Cambria Math"/>
                        </a:rPr>
                        <m:t>𝑡𝑜𝑝𝑙𝑜𝑡𝑎</m:t>
                      </m:r>
                      <m:r>
                        <a:rPr lang="sl-SI" sz="1400" i="1">
                          <a:latin typeface="Cambria Math"/>
                        </a:rPr>
                        <m:t> (</m:t>
                      </m:r>
                      <m:r>
                        <a:rPr lang="sl-SI" sz="1400" i="1">
                          <a:latin typeface="Cambria Math"/>
                        </a:rPr>
                        <m:t>𝑘𝑊ℎ</m:t>
                      </m:r>
                      <m:r>
                        <a:rPr lang="sl-SI" sz="1400" i="1">
                          <a:latin typeface="Cambria Math"/>
                        </a:rPr>
                        <m:t>)</m:t>
                      </m:r>
                    </m:num>
                    <m:den>
                      <m:r>
                        <a:rPr lang="sl-SI" sz="1400" i="1">
                          <a:latin typeface="Cambria Math"/>
                        </a:rPr>
                        <m:t>𝑠𝑘𝑢𝑝𝑛𝑎</m:t>
                      </m:r>
                      <m:r>
                        <a:rPr lang="sl-SI" sz="1400" i="1">
                          <a:latin typeface="Cambria Math"/>
                        </a:rPr>
                        <m:t> </m:t>
                      </m:r>
                      <m:r>
                        <a:rPr lang="sl-SI" sz="1400" b="0" i="1">
                          <a:latin typeface="Cambria Math"/>
                        </a:rPr>
                        <m:t>𝑝𝑜𝑟𝑎𝑏𝑙𝑗𝑒𝑛𝑎</m:t>
                      </m:r>
                      <m:r>
                        <a:rPr lang="sl-SI" sz="1400" i="1">
                          <a:latin typeface="Cambria Math"/>
                        </a:rPr>
                        <m:t> </m:t>
                      </m:r>
                      <m:r>
                        <a:rPr lang="sl-SI" sz="1400" b="0" i="1">
                          <a:latin typeface="Cambria Math"/>
                        </a:rPr>
                        <m:t>𝑒𝑙𝑒𝑘𝑡𝑟𝑖𝑘𝑎</m:t>
                      </m:r>
                      <m:r>
                        <a:rPr lang="sl-SI" sz="1400" i="1">
                          <a:latin typeface="Cambria Math"/>
                        </a:rPr>
                        <m:t> (</m:t>
                      </m:r>
                      <m:r>
                        <a:rPr lang="sl-SI" sz="1400" i="1">
                          <a:latin typeface="Cambria Math"/>
                        </a:rPr>
                        <m:t>𝑘𝑊ℎ</m:t>
                      </m:r>
                      <m:r>
                        <a:rPr lang="sl-SI" sz="1400" i="1">
                          <a:latin typeface="Cambria Math"/>
                        </a:rPr>
                        <m:t>)</m:t>
                      </m:r>
                    </m:den>
                  </m:f>
                </m:oMath>
              </a14:m>
              <a:endParaRPr lang="sl-SI" sz="1400"/>
            </a:p>
          </xdr:txBody>
        </xdr:sp>
      </mc:Choice>
      <mc:Fallback xmlns="">
        <xdr:sp macro="" textlink="">
          <xdr:nvSpPr>
            <xdr:cNvPr id="2" name="PoljeZBesedilom 1"/>
            <xdr:cNvSpPr txBox="1"/>
          </xdr:nvSpPr>
          <xdr:spPr>
            <a:xfrm>
              <a:off x="819149" y="7472362"/>
              <a:ext cx="3162301" cy="4355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sl-SI" sz="1400" b="1"/>
                <a:t>SCOP</a:t>
              </a:r>
              <a:r>
                <a:rPr lang="sl-SI" sz="1400"/>
                <a:t> = </a:t>
              </a:r>
              <a:r>
                <a:rPr lang="sl-SI" sz="1400" i="0">
                  <a:latin typeface="Cambria Math"/>
                </a:rPr>
                <a:t>(𝑠𝑘𝑢𝑝𝑛𝑎 𝑜𝑑𝑑𝑎𝑛𝑎 𝑡𝑜𝑝𝑙𝑜𝑡𝑎 (𝑘𝑊ℎ))/(𝑠𝑘𝑢𝑝𝑛𝑎 </a:t>
              </a:r>
              <a:r>
                <a:rPr lang="sl-SI" sz="1400" b="0" i="0">
                  <a:latin typeface="Cambria Math"/>
                </a:rPr>
                <a:t>𝑝𝑜𝑟𝑎𝑏𝑙𝑗𝑒𝑛𝑎</a:t>
              </a:r>
              <a:r>
                <a:rPr lang="sl-SI" sz="1400" i="0">
                  <a:latin typeface="Cambria Math"/>
                </a:rPr>
                <a:t> </a:t>
              </a:r>
              <a:r>
                <a:rPr lang="sl-SI" sz="1400" b="0" i="0">
                  <a:latin typeface="Cambria Math"/>
                </a:rPr>
                <a:t>𝑒𝑙𝑒𝑘𝑡𝑟𝑖𝑘𝑎</a:t>
              </a:r>
              <a:r>
                <a:rPr lang="sl-SI" sz="1400" i="0">
                  <a:latin typeface="Cambria Math"/>
                </a:rPr>
                <a:t> (𝑘𝑊ℎ))</a:t>
              </a:r>
              <a:endParaRPr lang="sl-SI" sz="1400"/>
            </a:p>
          </xdr:txBody>
        </xdr:sp>
      </mc:Fallback>
    </mc:AlternateContent>
    <xdr:clientData/>
  </xdr:oneCellAnchor>
  <xdr:oneCellAnchor>
    <xdr:from>
      <xdr:col>5</xdr:col>
      <xdr:colOff>485774</xdr:colOff>
      <xdr:row>25</xdr:row>
      <xdr:rowOff>166687</xdr:rowOff>
    </xdr:from>
    <xdr:ext cx="4219575" cy="43550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PoljeZBesedilom 4">
              <a:extLst>
                <a:ext uri="{FF2B5EF4-FFF2-40B4-BE49-F238E27FC236}">
                  <a16:creationId xmlns:a16="http://schemas.microsoft.com/office/drawing/2014/main" id="{00000000-0008-0000-1300-000005000000}"/>
                </a:ext>
              </a:extLst>
            </xdr:cNvPr>
            <xdr:cNvSpPr txBox="1"/>
          </xdr:nvSpPr>
          <xdr:spPr>
            <a:xfrm>
              <a:off x="4352924" y="7472362"/>
              <a:ext cx="4219575" cy="4355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sl-SI" sz="1400" b="1"/>
                <a:t>SCOP</a:t>
              </a:r>
              <a:r>
                <a:rPr lang="sl-SI" sz="1400"/>
                <a:t> = </a:t>
              </a:r>
              <a14:m>
                <m:oMath xmlns:m="http://schemas.openxmlformats.org/officeDocument/2006/math">
                  <m:f>
                    <m:fPr>
                      <m:ctrlPr>
                        <a:rPr lang="sl-SI" sz="1400" i="1">
                          <a:latin typeface="Cambria Math"/>
                        </a:rPr>
                      </m:ctrlPr>
                    </m:fPr>
                    <m:num>
                      <m:r>
                        <a:rPr lang="sl-SI" sz="1400" i="1">
                          <a:latin typeface="Cambria Math"/>
                        </a:rPr>
                        <m:t>𝑇𝑜𝑡𝑎𝑙</m:t>
                      </m:r>
                      <m:r>
                        <a:rPr lang="sl-SI" sz="1400" i="1">
                          <a:latin typeface="Cambria Math"/>
                        </a:rPr>
                        <m:t> </m:t>
                      </m:r>
                      <m:r>
                        <a:rPr lang="sl-SI" sz="1400" i="1">
                          <a:latin typeface="Cambria Math"/>
                        </a:rPr>
                        <m:t>ℎ𝑒𝑎𝑡</m:t>
                      </m:r>
                      <m:r>
                        <a:rPr lang="sl-SI" sz="1400" i="1">
                          <a:latin typeface="Cambria Math"/>
                        </a:rPr>
                        <m:t> </m:t>
                      </m:r>
                      <m:r>
                        <a:rPr lang="sl-SI" sz="1400" i="1">
                          <a:latin typeface="Cambria Math"/>
                        </a:rPr>
                        <m:t>𝑜𝑢𝑡𝑝𝑢𝑡</m:t>
                      </m:r>
                      <m:r>
                        <a:rPr lang="sl-SI" sz="1400" i="1">
                          <a:latin typeface="Cambria Math"/>
                        </a:rPr>
                        <m:t> </m:t>
                      </m:r>
                      <m:r>
                        <a:rPr lang="sl-SI" sz="1400" i="1">
                          <a:latin typeface="Cambria Math"/>
                        </a:rPr>
                        <m:t>𝑜𝑣𝑒𝑟</m:t>
                      </m:r>
                      <m:r>
                        <a:rPr lang="sl-SI" sz="1400" i="1">
                          <a:latin typeface="Cambria Math"/>
                        </a:rPr>
                        <m:t> </m:t>
                      </m:r>
                      <m:r>
                        <a:rPr lang="sl-SI" sz="1400" i="1">
                          <a:latin typeface="Cambria Math"/>
                        </a:rPr>
                        <m:t>𝑡ℎ𝑒</m:t>
                      </m:r>
                      <m:r>
                        <a:rPr lang="sl-SI" sz="1400" i="1">
                          <a:latin typeface="Cambria Math"/>
                        </a:rPr>
                        <m:t> </m:t>
                      </m:r>
                      <m:r>
                        <a:rPr lang="sl-SI" sz="1400" i="1">
                          <a:latin typeface="Cambria Math"/>
                        </a:rPr>
                        <m:t>𝑠𝑒𝑎𝑠𝑜𝑛</m:t>
                      </m:r>
                      <m:r>
                        <a:rPr lang="sl-SI" sz="1400" i="1">
                          <a:latin typeface="Cambria Math"/>
                        </a:rPr>
                        <m:t> (</m:t>
                      </m:r>
                      <m:r>
                        <a:rPr lang="sl-SI" sz="1400" i="1">
                          <a:latin typeface="Cambria Math"/>
                        </a:rPr>
                        <m:t>𝑘𝑊ℎ</m:t>
                      </m:r>
                      <m:r>
                        <a:rPr lang="sl-SI" sz="1400" i="1">
                          <a:latin typeface="Cambria Math"/>
                        </a:rPr>
                        <m:t>)</m:t>
                      </m:r>
                    </m:num>
                    <m:den>
                      <m:r>
                        <a:rPr lang="sl-SI" sz="1400" i="1">
                          <a:latin typeface="Cambria Math"/>
                        </a:rPr>
                        <m:t>𝑇𝑜𝑡𝑎𝑙</m:t>
                      </m:r>
                      <m:r>
                        <a:rPr lang="sl-SI" sz="1400" i="1">
                          <a:latin typeface="Cambria Math"/>
                        </a:rPr>
                        <m:t> </m:t>
                      </m:r>
                      <m:r>
                        <a:rPr lang="sl-SI" sz="1400" i="1">
                          <a:latin typeface="Cambria Math"/>
                        </a:rPr>
                        <m:t>𝑒𝑙𝑒𝑐𝑡𝑟𝑖𝑐𝑎𝑙</m:t>
                      </m:r>
                      <m:r>
                        <a:rPr lang="sl-SI" sz="1400" i="1">
                          <a:latin typeface="Cambria Math"/>
                        </a:rPr>
                        <m:t> </m:t>
                      </m:r>
                      <m:r>
                        <a:rPr lang="sl-SI" sz="1400" i="1">
                          <a:latin typeface="Cambria Math"/>
                        </a:rPr>
                        <m:t>𝑒𝑛𝑒𝑟𝑔𝑦</m:t>
                      </m:r>
                      <m:r>
                        <a:rPr lang="sl-SI" sz="1400" i="1">
                          <a:latin typeface="Cambria Math"/>
                        </a:rPr>
                        <m:t> </m:t>
                      </m:r>
                      <m:r>
                        <a:rPr lang="sl-SI" sz="1400" i="1">
                          <a:latin typeface="Cambria Math"/>
                        </a:rPr>
                        <m:t>𝑖𝑛𝑝𝑢𝑡</m:t>
                      </m:r>
                      <m:r>
                        <a:rPr lang="sl-SI" sz="1400" i="1">
                          <a:latin typeface="Cambria Math"/>
                        </a:rPr>
                        <m:t> </m:t>
                      </m:r>
                      <m:r>
                        <a:rPr lang="sl-SI" sz="1400" i="1">
                          <a:latin typeface="Cambria Math"/>
                        </a:rPr>
                        <m:t>𝑜𝑣𝑒𝑟</m:t>
                      </m:r>
                      <m:r>
                        <a:rPr lang="sl-SI" sz="1400" i="1">
                          <a:latin typeface="Cambria Math"/>
                        </a:rPr>
                        <m:t> </m:t>
                      </m:r>
                      <m:r>
                        <a:rPr lang="sl-SI" sz="1400" i="1">
                          <a:latin typeface="Cambria Math"/>
                        </a:rPr>
                        <m:t>𝑡ℎ𝑒</m:t>
                      </m:r>
                      <m:r>
                        <a:rPr lang="sl-SI" sz="1400" i="1">
                          <a:latin typeface="Cambria Math"/>
                        </a:rPr>
                        <m:t> </m:t>
                      </m:r>
                      <m:r>
                        <a:rPr lang="sl-SI" sz="1400" i="1">
                          <a:latin typeface="Cambria Math"/>
                        </a:rPr>
                        <m:t>𝑠𝑒𝑎𝑠𝑜𝑛</m:t>
                      </m:r>
                      <m:r>
                        <a:rPr lang="sl-SI" sz="1400" i="1">
                          <a:latin typeface="Cambria Math"/>
                        </a:rPr>
                        <m:t> (</m:t>
                      </m:r>
                      <m:r>
                        <a:rPr lang="sl-SI" sz="1400" i="1">
                          <a:latin typeface="Cambria Math"/>
                        </a:rPr>
                        <m:t>𝑘𝑊ℎ</m:t>
                      </m:r>
                      <m:r>
                        <a:rPr lang="sl-SI" sz="1400" i="1">
                          <a:latin typeface="Cambria Math"/>
                        </a:rPr>
                        <m:t>)</m:t>
                      </m:r>
                    </m:den>
                  </m:f>
                </m:oMath>
              </a14:m>
              <a:endParaRPr lang="sl-SI" sz="1400"/>
            </a:p>
          </xdr:txBody>
        </xdr:sp>
      </mc:Choice>
      <mc:Fallback xmlns="">
        <xdr:sp macro="" textlink="">
          <xdr:nvSpPr>
            <xdr:cNvPr id="5" name="PoljeZBesedilom 4"/>
            <xdr:cNvSpPr txBox="1"/>
          </xdr:nvSpPr>
          <xdr:spPr>
            <a:xfrm>
              <a:off x="4352924" y="7472362"/>
              <a:ext cx="4219575" cy="4355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sl-SI" sz="1400" b="1"/>
                <a:t>SCOP</a:t>
              </a:r>
              <a:r>
                <a:rPr lang="sl-SI" sz="1400"/>
                <a:t> = </a:t>
              </a:r>
              <a:r>
                <a:rPr lang="sl-SI" sz="1400" i="0">
                  <a:latin typeface="Cambria Math"/>
                </a:rPr>
                <a:t>(𝑇𝑜𝑡𝑎𝑙 ℎ𝑒𝑎𝑡 𝑜𝑢𝑡𝑝𝑢𝑡 𝑜𝑣𝑒𝑟 𝑡ℎ𝑒 𝑠𝑒𝑎𝑠𝑜𝑛 (𝑘𝑊ℎ))/(𝑇𝑜𝑡𝑎𝑙 𝑒𝑙𝑒𝑐𝑡𝑟𝑖𝑐𝑎𝑙 𝑒𝑛𝑒𝑟𝑔𝑦 𝑖𝑛𝑝𝑢𝑡 𝑜𝑣𝑒𝑟 𝑡ℎ𝑒 𝑠𝑒𝑎𝑠𝑜𝑛 (𝑘𝑊ℎ))</a:t>
              </a:r>
              <a:endParaRPr lang="sl-SI" sz="1400"/>
            </a:p>
          </xdr:txBody>
        </xdr:sp>
      </mc:Fallback>
    </mc:AlternateContent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314324</xdr:colOff>
      <xdr:row>1</xdr:row>
      <xdr:rowOff>457200</xdr:rowOff>
    </xdr:from>
    <xdr:to>
      <xdr:col>20</xdr:col>
      <xdr:colOff>419099</xdr:colOff>
      <xdr:row>17</xdr:row>
      <xdr:rowOff>190499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323849</xdr:colOff>
      <xdr:row>18</xdr:row>
      <xdr:rowOff>200023</xdr:rowOff>
    </xdr:from>
    <xdr:to>
      <xdr:col>20</xdr:col>
      <xdr:colOff>400050</xdr:colOff>
      <xdr:row>40</xdr:row>
      <xdr:rowOff>47624</xdr:rowOff>
    </xdr:to>
    <xdr:graphicFrame macro="">
      <xdr:nvGraphicFramePr>
        <xdr:cNvPr id="4" name="Grafikon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142875</xdr:colOff>
      <xdr:row>18</xdr:row>
      <xdr:rowOff>200024</xdr:rowOff>
    </xdr:from>
    <xdr:to>
      <xdr:col>10</xdr:col>
      <xdr:colOff>371476</xdr:colOff>
      <xdr:row>40</xdr:row>
      <xdr:rowOff>38099</xdr:rowOff>
    </xdr:to>
    <xdr:graphicFrame macro="">
      <xdr:nvGraphicFramePr>
        <xdr:cNvPr id="5" name="Grafikon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13</xdr:col>
      <xdr:colOff>247129</xdr:colOff>
      <xdr:row>3</xdr:row>
      <xdr:rowOff>140114</xdr:rowOff>
    </xdr:from>
    <xdr:ext cx="2497607" cy="623248"/>
    <xdr:sp macro="" textlink="">
      <xdr:nvSpPr>
        <xdr:cNvPr id="2" name="PoljeZBesedilom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/>
      </xdr:nvSpPr>
      <xdr:spPr>
        <a:xfrm>
          <a:off x="8057629" y="1483139"/>
          <a:ext cx="2497607" cy="623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lang="sl-SI" sz="1200" b="1">
              <a:latin typeface="Times New Roman" panose="02020603050405020304" pitchFamily="18" charset="0"/>
              <a:cs typeface="Times New Roman" panose="02020603050405020304" pitchFamily="18" charset="0"/>
            </a:rPr>
            <a:t>Nočna poraba TČ (12 ur) v kWh in</a:t>
          </a:r>
        </a:p>
        <a:p>
          <a:pPr algn="ctr"/>
          <a:r>
            <a:rPr lang="sl-SI" sz="1200" b="1">
              <a:latin typeface="Times New Roman" panose="02020603050405020304" pitchFamily="18" charset="0"/>
              <a:cs typeface="Times New Roman" panose="02020603050405020304" pitchFamily="18" charset="0"/>
            </a:rPr>
            <a:t>zunanja</a:t>
          </a:r>
          <a:r>
            <a:rPr lang="sl-SI" sz="12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temperatura zraka ob 8°°</a:t>
          </a:r>
        </a:p>
        <a:p>
          <a:pPr algn="ctr"/>
          <a:r>
            <a:rPr lang="sl-SI" sz="12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2025</a:t>
          </a:r>
          <a:endParaRPr lang="en-US" sz="12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13</xdr:col>
      <xdr:colOff>224396</xdr:colOff>
      <xdr:row>23</xdr:row>
      <xdr:rowOff>116319</xdr:rowOff>
    </xdr:from>
    <xdr:ext cx="2621679" cy="623248"/>
    <xdr:sp macro="" textlink="">
      <xdr:nvSpPr>
        <xdr:cNvPr id="6" name="PoljeZBesedilom 5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 txBox="1"/>
      </xdr:nvSpPr>
      <xdr:spPr>
        <a:xfrm>
          <a:off x="8034896" y="6212319"/>
          <a:ext cx="2621679" cy="623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lang="sl-SI" sz="1200" b="1">
              <a:latin typeface="Times New Roman" panose="02020603050405020304" pitchFamily="18" charset="0"/>
              <a:cs typeface="Times New Roman" panose="02020603050405020304" pitchFamily="18" charset="0"/>
            </a:rPr>
            <a:t>Dnevna poraba TČ (12 ur) v kWh in </a:t>
          </a:r>
        </a:p>
        <a:p>
          <a:pPr algn="ctr"/>
          <a:r>
            <a:rPr lang="sl-SI" sz="1200" b="1">
              <a:latin typeface="Times New Roman" panose="02020603050405020304" pitchFamily="18" charset="0"/>
              <a:cs typeface="Times New Roman" panose="02020603050405020304" pitchFamily="18" charset="0"/>
            </a:rPr>
            <a:t>zunanja temperatura zraka ob 20°°</a:t>
          </a:r>
        </a:p>
        <a:p>
          <a:pPr algn="ctr"/>
          <a:r>
            <a:rPr lang="sl-SI" sz="1200" b="1">
              <a:latin typeface="Times New Roman" panose="02020603050405020304" pitchFamily="18" charset="0"/>
              <a:cs typeface="Times New Roman" panose="02020603050405020304" pitchFamily="18" charset="0"/>
            </a:rPr>
            <a:t>2025</a:t>
          </a:r>
          <a:endParaRPr lang="en-US" sz="12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0.1382</cdr:x>
      <cdr:y>0.17753</cdr:y>
    </cdr:from>
    <cdr:to>
      <cdr:x>0.6677</cdr:x>
      <cdr:y>0.32584</cdr:y>
    </cdr:to>
    <cdr:sp macro="" textlink="">
      <cdr:nvSpPr>
        <cdr:cNvPr id="2" name="PoljeZBesedilom 1"/>
        <cdr:cNvSpPr txBox="1"/>
      </cdr:nvSpPr>
      <cdr:spPr>
        <a:xfrm xmlns:a="http://schemas.openxmlformats.org/drawingml/2006/main">
          <a:off x="858264" y="752483"/>
          <a:ext cx="3288354" cy="6286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l-SI" sz="1200" b="1">
              <a:latin typeface="Times New Roman" panose="02020603050405020304" pitchFamily="18" charset="0"/>
              <a:cs typeface="Times New Roman" panose="02020603050405020304" pitchFamily="18" charset="0"/>
            </a:rPr>
            <a:t>Celodnevna poraba TČ (24 ur) v kWh</a:t>
          </a:r>
          <a:r>
            <a:rPr lang="sl-SI" sz="12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sl-SI" sz="1200" b="1">
              <a:latin typeface="Times New Roman" panose="02020603050405020304" pitchFamily="18" charset="0"/>
              <a:cs typeface="Times New Roman" panose="02020603050405020304" pitchFamily="18" charset="0"/>
            </a:rPr>
            <a:t>in</a:t>
          </a:r>
        </a:p>
        <a:p xmlns:a="http://schemas.openxmlformats.org/drawingml/2006/main">
          <a:pPr algn="ctr"/>
          <a:r>
            <a:rPr lang="sl-SI" sz="1200" b="1">
              <a:latin typeface="Times New Roman" panose="02020603050405020304" pitchFamily="18" charset="0"/>
              <a:cs typeface="Times New Roman" panose="02020603050405020304" pitchFamily="18" charset="0"/>
            </a:rPr>
            <a:t>najvišja dnevna</a:t>
          </a:r>
          <a:r>
            <a:rPr lang="sl-SI" sz="12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temperatura zraka  v °C</a:t>
          </a:r>
        </a:p>
        <a:p xmlns:a="http://schemas.openxmlformats.org/drawingml/2006/main">
          <a:pPr algn="ctr"/>
          <a:r>
            <a:rPr lang="sl-SI" sz="12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2025</a:t>
          </a:r>
          <a:endParaRPr lang="en-US" sz="1200" b="1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5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6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735"/>
  <sheetViews>
    <sheetView topLeftCell="A2" zoomScale="85" zoomScaleNormal="85" workbookViewId="0">
      <selection activeCell="AH19" sqref="AH19"/>
    </sheetView>
  </sheetViews>
  <sheetFormatPr defaultColWidth="9.109375" defaultRowHeight="13.8" x14ac:dyDescent="0.25"/>
  <cols>
    <col min="1" max="1" width="7.88671875" style="1" customWidth="1"/>
    <col min="2" max="2" width="6.109375" style="1" customWidth="1"/>
    <col min="3" max="3" width="7.6640625" style="10" customWidth="1"/>
    <col min="4" max="4" width="6.109375" style="1" customWidth="1"/>
    <col min="5" max="5" width="7.5546875" style="1" customWidth="1"/>
    <col min="6" max="7" width="8.109375" style="10" customWidth="1"/>
    <col min="8" max="8" width="7.5546875" style="1" customWidth="1"/>
    <col min="9" max="9" width="6.33203125" style="1" customWidth="1"/>
    <col min="10" max="10" width="6.6640625" style="10" customWidth="1"/>
    <col min="11" max="11" width="5.6640625" style="1" customWidth="1"/>
    <col min="12" max="12" width="6" style="1" customWidth="1"/>
    <col min="13" max="13" width="7.88671875" style="10" customWidth="1"/>
    <col min="14" max="14" width="8.88671875" style="1" customWidth="1"/>
    <col min="15" max="16" width="9.109375" style="1"/>
    <col min="17" max="17" width="10.44140625" style="1" bestFit="1" customWidth="1"/>
    <col min="18" max="24" width="9.109375" style="1"/>
    <col min="25" max="26" width="5.109375" style="1" customWidth="1"/>
    <col min="27" max="27" width="9.5546875" style="1" customWidth="1"/>
    <col min="28" max="29" width="8.6640625" style="1" customWidth="1"/>
    <col min="30" max="30" width="9.33203125" style="1" customWidth="1"/>
    <col min="31" max="31" width="9.109375" style="1"/>
    <col min="32" max="32" width="8" style="1" customWidth="1"/>
    <col min="33" max="33" width="14" style="1" customWidth="1"/>
    <col min="34" max="34" width="16.109375" style="1" customWidth="1"/>
    <col min="35" max="35" width="9" style="1" customWidth="1"/>
    <col min="36" max="38" width="9.109375" style="1"/>
    <col min="39" max="39" width="10.6640625" style="1" customWidth="1"/>
    <col min="40" max="42" width="9.109375" style="1" customWidth="1"/>
    <col min="43" max="43" width="10.44140625" style="1" customWidth="1"/>
    <col min="44" max="16384" width="9.109375" style="1"/>
  </cols>
  <sheetData>
    <row r="1" spans="1:43" s="12" customFormat="1" ht="21" x14ac:dyDescent="0.4">
      <c r="A1" s="8" t="s">
        <v>0</v>
      </c>
      <c r="B1" s="8"/>
    </row>
    <row r="2" spans="1:43" s="13" customFormat="1" ht="28.2" thickBot="1" x14ac:dyDescent="0.5">
      <c r="A2" s="9" t="s">
        <v>224</v>
      </c>
      <c r="B2" s="1"/>
    </row>
    <row r="3" spans="1:43" ht="30.75" customHeight="1" thickBot="1" x14ac:dyDescent="0.35">
      <c r="A3" s="6"/>
      <c r="B3" s="7"/>
      <c r="C3" s="602" t="s">
        <v>3</v>
      </c>
      <c r="D3" s="602"/>
      <c r="E3" s="602"/>
      <c r="F3" s="602"/>
      <c r="G3" s="602" t="s">
        <v>4</v>
      </c>
      <c r="H3" s="603"/>
      <c r="I3" s="603"/>
      <c r="J3" s="603"/>
      <c r="K3" s="604" t="s">
        <v>22</v>
      </c>
      <c r="L3" s="605"/>
      <c r="M3" s="606" t="s">
        <v>5</v>
      </c>
      <c r="N3" s="607"/>
      <c r="AA3" s="388" t="s">
        <v>25</v>
      </c>
      <c r="AB3" s="20" t="s">
        <v>26</v>
      </c>
      <c r="AC3" s="20" t="s">
        <v>27</v>
      </c>
      <c r="AD3" s="20" t="s">
        <v>28</v>
      </c>
      <c r="AE3" s="20" t="s">
        <v>29</v>
      </c>
      <c r="AF3" s="21" t="s">
        <v>30</v>
      </c>
      <c r="AG3" s="586" t="s">
        <v>31</v>
      </c>
      <c r="AH3" s="587"/>
      <c r="AI3" s="588"/>
      <c r="AM3" s="19" t="s">
        <v>1</v>
      </c>
      <c r="AN3" s="19" t="s">
        <v>2</v>
      </c>
      <c r="AO3" s="19" t="s">
        <v>65</v>
      </c>
      <c r="AP3" s="19" t="s">
        <v>66</v>
      </c>
      <c r="AQ3" s="19" t="s">
        <v>67</v>
      </c>
    </row>
    <row r="4" spans="1:43" s="3" customFormat="1" ht="64.5" customHeight="1" thickBot="1" x14ac:dyDescent="0.3">
      <c r="A4" s="19" t="s">
        <v>1</v>
      </c>
      <c r="B4" s="19" t="s">
        <v>2</v>
      </c>
      <c r="C4" s="11" t="s">
        <v>6</v>
      </c>
      <c r="D4" s="4" t="s">
        <v>7</v>
      </c>
      <c r="E4" s="4" t="s">
        <v>8</v>
      </c>
      <c r="F4" s="11" t="s">
        <v>23</v>
      </c>
      <c r="G4" s="11" t="s">
        <v>6</v>
      </c>
      <c r="H4" s="4" t="s">
        <v>21</v>
      </c>
      <c r="I4" s="4" t="s">
        <v>8</v>
      </c>
      <c r="J4" s="11" t="s">
        <v>24</v>
      </c>
      <c r="K4" s="4" t="s">
        <v>16</v>
      </c>
      <c r="L4" s="5" t="s">
        <v>17</v>
      </c>
      <c r="M4" s="64" t="s">
        <v>54</v>
      </c>
      <c r="N4" s="73" t="s">
        <v>99</v>
      </c>
      <c r="AA4" s="84">
        <f>K37</f>
        <v>74.258064516129039</v>
      </c>
      <c r="AB4" s="85">
        <f>F39</f>
        <v>0.13246376811594204</v>
      </c>
      <c r="AC4" s="86">
        <f t="shared" ref="AC4:AC20" si="0">AA4*$AB$4</f>
        <v>9.8365030388031816</v>
      </c>
      <c r="AD4" s="87">
        <v>30</v>
      </c>
      <c r="AE4" s="88">
        <f t="shared" ref="AE4:AE20" si="1">AC4*$AD$4</f>
        <v>295.09509116409544</v>
      </c>
      <c r="AF4" s="89">
        <f t="shared" ref="AF4:AF20" si="2">AE4*12</f>
        <v>3541.141093969145</v>
      </c>
      <c r="AG4" s="26" t="s">
        <v>2</v>
      </c>
      <c r="AH4" s="26" t="s">
        <v>32</v>
      </c>
      <c r="AI4" s="27" t="s">
        <v>33</v>
      </c>
      <c r="AM4" s="589" t="s">
        <v>68</v>
      </c>
      <c r="AN4" s="590"/>
      <c r="AO4" s="590"/>
      <c r="AP4" s="591"/>
      <c r="AQ4" s="97"/>
    </row>
    <row r="5" spans="1:43" s="2" customFormat="1" ht="28.5" customHeight="1" x14ac:dyDescent="0.3">
      <c r="A5" s="74" t="s">
        <v>56</v>
      </c>
      <c r="B5" s="65">
        <v>45657</v>
      </c>
      <c r="C5" s="17">
        <v>12268</v>
      </c>
      <c r="D5" s="90"/>
      <c r="E5" s="90"/>
      <c r="F5" s="68"/>
      <c r="G5" s="17">
        <v>12298</v>
      </c>
      <c r="H5" s="90"/>
      <c r="I5" s="90"/>
      <c r="J5" s="68"/>
      <c r="K5" s="90"/>
      <c r="L5" s="90"/>
      <c r="M5" s="91"/>
      <c r="N5" s="69"/>
      <c r="AA5" s="92">
        <v>15</v>
      </c>
      <c r="AC5" s="23">
        <f t="shared" si="0"/>
        <v>1.9869565217391307</v>
      </c>
      <c r="AE5" s="24">
        <f t="shared" si="1"/>
        <v>59.608695652173921</v>
      </c>
      <c r="AF5" s="25">
        <f t="shared" si="2"/>
        <v>715.304347826087</v>
      </c>
      <c r="AG5" s="28">
        <v>40883</v>
      </c>
      <c r="AH5" s="2">
        <v>2011</v>
      </c>
      <c r="AI5" s="25">
        <v>2516</v>
      </c>
      <c r="AM5" s="70" t="s">
        <v>10</v>
      </c>
      <c r="AN5" s="65">
        <v>45566</v>
      </c>
      <c r="AO5" s="106"/>
      <c r="AP5" s="106">
        <v>1</v>
      </c>
      <c r="AQ5" s="106">
        <f t="shared" ref="AQ5:AQ15" si="3">AO5+AP5</f>
        <v>1</v>
      </c>
    </row>
    <row r="6" spans="1:43" s="2" customFormat="1" ht="18.75" customHeight="1" x14ac:dyDescent="0.3">
      <c r="A6" s="391" t="s">
        <v>217</v>
      </c>
      <c r="B6" s="65">
        <v>45658</v>
      </c>
      <c r="C6" s="17">
        <v>12342</v>
      </c>
      <c r="D6" s="80">
        <f t="shared" ref="D6:D36" si="4">IF(C6-G5&gt;0,C6-G5,NA())</f>
        <v>44</v>
      </c>
      <c r="E6" s="80">
        <f t="shared" ref="E6:E36" si="5">IF(D6=0,0,E5+D6)</f>
        <v>44</v>
      </c>
      <c r="F6" s="18">
        <v>-6</v>
      </c>
      <c r="G6" s="17">
        <v>12366</v>
      </c>
      <c r="H6" s="80">
        <f t="shared" ref="H6:H36" si="6">IF(G6-C6&gt;0,G6-C6,NA())</f>
        <v>24</v>
      </c>
      <c r="I6" s="80">
        <f t="shared" ref="I6:I36" si="7">IF(H6=0,0,I5+H6)</f>
        <v>24</v>
      </c>
      <c r="J6" s="18">
        <v>-2</v>
      </c>
      <c r="K6" s="80">
        <f t="shared" ref="K6:K36" si="8">D6+H6</f>
        <v>68</v>
      </c>
      <c r="L6" s="80">
        <f t="shared" ref="L6:L36" si="9">IF(K6=0,0,L5+K6)</f>
        <v>68</v>
      </c>
      <c r="M6" s="93">
        <v>8</v>
      </c>
      <c r="N6" s="69" t="s">
        <v>60</v>
      </c>
      <c r="AA6" s="22">
        <v>20</v>
      </c>
      <c r="AC6" s="23">
        <f t="shared" si="0"/>
        <v>2.649275362318841</v>
      </c>
      <c r="AE6" s="24">
        <f t="shared" si="1"/>
        <v>79.478260869565233</v>
      </c>
      <c r="AF6" s="25">
        <f t="shared" si="2"/>
        <v>953.73913043478274</v>
      </c>
      <c r="AG6" s="28">
        <v>41211</v>
      </c>
      <c r="AH6" s="2">
        <v>2012</v>
      </c>
      <c r="AI6" s="25">
        <v>2235</v>
      </c>
      <c r="AM6" s="70" t="s">
        <v>11</v>
      </c>
      <c r="AN6" s="65">
        <v>45567</v>
      </c>
      <c r="AO6" s="106"/>
      <c r="AP6" s="106"/>
      <c r="AQ6" s="106">
        <f t="shared" si="3"/>
        <v>0</v>
      </c>
    </row>
    <row r="7" spans="1:43" s="2" customFormat="1" ht="18.75" customHeight="1" x14ac:dyDescent="0.3">
      <c r="A7" s="391" t="s">
        <v>216</v>
      </c>
      <c r="B7" s="65">
        <v>45659</v>
      </c>
      <c r="C7" s="17">
        <v>12403</v>
      </c>
      <c r="D7" s="80">
        <f t="shared" si="4"/>
        <v>37</v>
      </c>
      <c r="E7" s="80">
        <f t="shared" si="5"/>
        <v>81</v>
      </c>
      <c r="F7" s="18">
        <v>0</v>
      </c>
      <c r="G7" s="17">
        <v>12436</v>
      </c>
      <c r="H7" s="80">
        <f t="shared" si="6"/>
        <v>33</v>
      </c>
      <c r="I7" s="80">
        <f t="shared" si="7"/>
        <v>57</v>
      </c>
      <c r="J7" s="18">
        <v>4</v>
      </c>
      <c r="K7" s="80">
        <f t="shared" si="8"/>
        <v>70</v>
      </c>
      <c r="L7" s="80">
        <f t="shared" si="9"/>
        <v>138</v>
      </c>
      <c r="M7" s="93">
        <v>5</v>
      </c>
      <c r="N7" s="69" t="s">
        <v>20</v>
      </c>
      <c r="AA7" s="22">
        <v>25</v>
      </c>
      <c r="AC7" s="23">
        <f t="shared" si="0"/>
        <v>3.3115942028985512</v>
      </c>
      <c r="AE7" s="24">
        <f t="shared" si="1"/>
        <v>99.34782608695653</v>
      </c>
      <c r="AF7" s="25">
        <f t="shared" si="2"/>
        <v>1192.1739130434785</v>
      </c>
      <c r="AG7" s="28">
        <v>41355</v>
      </c>
      <c r="AH7" s="2">
        <v>2013</v>
      </c>
      <c r="AI7" s="25">
        <v>2500</v>
      </c>
      <c r="AM7" s="70" t="s">
        <v>12</v>
      </c>
      <c r="AN7" s="65">
        <v>45568</v>
      </c>
      <c r="AO7" s="106"/>
      <c r="AP7" s="106">
        <v>2</v>
      </c>
      <c r="AQ7" s="106">
        <f t="shared" si="3"/>
        <v>2</v>
      </c>
    </row>
    <row r="8" spans="1:43" s="2" customFormat="1" ht="18.75" customHeight="1" x14ac:dyDescent="0.3">
      <c r="A8" s="391" t="s">
        <v>215</v>
      </c>
      <c r="B8" s="65">
        <v>45660</v>
      </c>
      <c r="C8" s="17">
        <v>12469</v>
      </c>
      <c r="D8" s="80">
        <f t="shared" si="4"/>
        <v>33</v>
      </c>
      <c r="E8" s="80">
        <f t="shared" si="5"/>
        <v>114</v>
      </c>
      <c r="F8" s="18">
        <v>1</v>
      </c>
      <c r="G8" s="17">
        <v>12507</v>
      </c>
      <c r="H8" s="80">
        <f t="shared" si="6"/>
        <v>38</v>
      </c>
      <c r="I8" s="80">
        <f t="shared" si="7"/>
        <v>95</v>
      </c>
      <c r="J8" s="18">
        <v>-2</v>
      </c>
      <c r="K8" s="80">
        <f t="shared" si="8"/>
        <v>71</v>
      </c>
      <c r="L8" s="80">
        <f t="shared" si="9"/>
        <v>209</v>
      </c>
      <c r="M8" s="93">
        <v>0</v>
      </c>
      <c r="N8" s="69" t="s">
        <v>223</v>
      </c>
      <c r="AA8" s="22">
        <v>30</v>
      </c>
      <c r="AC8" s="23">
        <f t="shared" si="0"/>
        <v>3.9739130434782615</v>
      </c>
      <c r="AE8" s="24">
        <f t="shared" si="1"/>
        <v>119.21739130434784</v>
      </c>
      <c r="AF8" s="25">
        <f t="shared" si="2"/>
        <v>1430.608695652174</v>
      </c>
      <c r="AG8" s="28">
        <v>42003</v>
      </c>
      <c r="AH8" s="2">
        <v>2014</v>
      </c>
      <c r="AI8" s="25">
        <v>2118</v>
      </c>
      <c r="AM8" s="70" t="s">
        <v>13</v>
      </c>
      <c r="AN8" s="65">
        <v>45569</v>
      </c>
      <c r="AO8" s="106"/>
      <c r="AP8" s="106"/>
      <c r="AQ8" s="106">
        <f t="shared" si="3"/>
        <v>0</v>
      </c>
    </row>
    <row r="9" spans="1:43" s="2" customFormat="1" ht="18.75" customHeight="1" x14ac:dyDescent="0.3">
      <c r="A9" s="391" t="s">
        <v>222</v>
      </c>
      <c r="B9" s="65">
        <v>45661</v>
      </c>
      <c r="C9" s="17">
        <v>12575</v>
      </c>
      <c r="D9" s="80">
        <f t="shared" si="4"/>
        <v>68</v>
      </c>
      <c r="E9" s="80">
        <f t="shared" si="5"/>
        <v>182</v>
      </c>
      <c r="F9" s="18">
        <v>-5</v>
      </c>
      <c r="G9" s="17">
        <v>12616</v>
      </c>
      <c r="H9" s="80">
        <f t="shared" si="6"/>
        <v>41</v>
      </c>
      <c r="I9" s="80">
        <f t="shared" si="7"/>
        <v>136</v>
      </c>
      <c r="J9" s="18">
        <v>-3</v>
      </c>
      <c r="K9" s="80">
        <f t="shared" si="8"/>
        <v>109</v>
      </c>
      <c r="L9" s="80">
        <f t="shared" si="9"/>
        <v>318</v>
      </c>
      <c r="M9" s="93">
        <v>1</v>
      </c>
      <c r="N9" s="69" t="s">
        <v>19</v>
      </c>
      <c r="AA9" s="22">
        <v>35</v>
      </c>
      <c r="AC9" s="23">
        <f t="shared" si="0"/>
        <v>4.6362318840579713</v>
      </c>
      <c r="AE9" s="24">
        <f t="shared" si="1"/>
        <v>139.08695652173913</v>
      </c>
      <c r="AF9" s="25">
        <f t="shared" si="2"/>
        <v>1669.0434782608695</v>
      </c>
      <c r="AG9" s="22"/>
      <c r="AH9" s="2">
        <v>2015</v>
      </c>
      <c r="AI9" s="25">
        <v>2610</v>
      </c>
      <c r="AM9" s="70" t="s">
        <v>14</v>
      </c>
      <c r="AN9" s="65">
        <v>45570</v>
      </c>
      <c r="AO9" s="106"/>
      <c r="AP9" s="106"/>
      <c r="AQ9" s="106">
        <f t="shared" si="3"/>
        <v>0</v>
      </c>
    </row>
    <row r="10" spans="1:43" s="2" customFormat="1" ht="19.5" customHeight="1" x14ac:dyDescent="0.3">
      <c r="A10" s="391" t="s">
        <v>221</v>
      </c>
      <c r="B10" s="65">
        <v>45662</v>
      </c>
      <c r="C10" s="17">
        <v>12668</v>
      </c>
      <c r="D10" s="80">
        <f t="shared" si="4"/>
        <v>52</v>
      </c>
      <c r="E10" s="80">
        <f t="shared" si="5"/>
        <v>234</v>
      </c>
      <c r="F10" s="18">
        <v>-2</v>
      </c>
      <c r="G10" s="17">
        <v>12707</v>
      </c>
      <c r="H10" s="80">
        <f t="shared" si="6"/>
        <v>39</v>
      </c>
      <c r="I10" s="80">
        <f t="shared" si="7"/>
        <v>175</v>
      </c>
      <c r="J10" s="18">
        <v>1</v>
      </c>
      <c r="K10" s="80">
        <f t="shared" si="8"/>
        <v>91</v>
      </c>
      <c r="L10" s="80">
        <f t="shared" si="9"/>
        <v>409</v>
      </c>
      <c r="M10" s="93">
        <v>2</v>
      </c>
      <c r="N10" s="69" t="s">
        <v>20</v>
      </c>
      <c r="AA10" s="22">
        <v>40</v>
      </c>
      <c r="AC10" s="23">
        <f t="shared" si="0"/>
        <v>5.298550724637682</v>
      </c>
      <c r="AE10" s="24">
        <f t="shared" si="1"/>
        <v>158.95652173913047</v>
      </c>
      <c r="AF10" s="25">
        <f t="shared" si="2"/>
        <v>1907.4782608695655</v>
      </c>
      <c r="AG10" s="28">
        <v>42649</v>
      </c>
      <c r="AH10" s="2">
        <v>2016</v>
      </c>
      <c r="AI10" s="25">
        <v>2518</v>
      </c>
      <c r="AM10" s="70" t="s">
        <v>15</v>
      </c>
      <c r="AN10" s="65">
        <v>45571</v>
      </c>
      <c r="AO10" s="106">
        <v>6</v>
      </c>
      <c r="AP10" s="106"/>
      <c r="AQ10" s="106">
        <f t="shared" si="3"/>
        <v>6</v>
      </c>
    </row>
    <row r="11" spans="1:43" s="2" customFormat="1" ht="18.75" customHeight="1" x14ac:dyDescent="0.3">
      <c r="A11" s="391" t="s">
        <v>219</v>
      </c>
      <c r="B11" s="65">
        <v>45663</v>
      </c>
      <c r="C11" s="17">
        <v>12740</v>
      </c>
      <c r="D11" s="80">
        <f t="shared" si="4"/>
        <v>33</v>
      </c>
      <c r="E11" s="80">
        <f t="shared" si="5"/>
        <v>267</v>
      </c>
      <c r="F11" s="18">
        <v>2</v>
      </c>
      <c r="G11" s="17">
        <v>12768</v>
      </c>
      <c r="H11" s="80">
        <f t="shared" si="6"/>
        <v>28</v>
      </c>
      <c r="I11" s="80">
        <f t="shared" si="7"/>
        <v>203</v>
      </c>
      <c r="J11" s="18">
        <v>8</v>
      </c>
      <c r="K11" s="80">
        <f t="shared" si="8"/>
        <v>61</v>
      </c>
      <c r="L11" s="80">
        <f t="shared" si="9"/>
        <v>470</v>
      </c>
      <c r="M11" s="93">
        <v>7</v>
      </c>
      <c r="N11" s="69" t="s">
        <v>20</v>
      </c>
      <c r="AA11" s="22">
        <v>45</v>
      </c>
      <c r="AC11" s="23">
        <f t="shared" si="0"/>
        <v>5.9608695652173918</v>
      </c>
      <c r="AE11" s="24">
        <f t="shared" si="1"/>
        <v>178.82608695652175</v>
      </c>
      <c r="AF11" s="25">
        <f t="shared" si="2"/>
        <v>2145.913043478261</v>
      </c>
      <c r="AG11" s="28">
        <v>42816</v>
      </c>
      <c r="AH11" s="2">
        <v>2017</v>
      </c>
      <c r="AI11" s="25">
        <v>2763</v>
      </c>
      <c r="AM11" s="70" t="s">
        <v>9</v>
      </c>
      <c r="AN11" s="65">
        <v>45572</v>
      </c>
      <c r="AO11" s="106"/>
      <c r="AP11" s="106"/>
      <c r="AQ11" s="106">
        <f t="shared" si="3"/>
        <v>0</v>
      </c>
    </row>
    <row r="12" spans="1:43" s="2" customFormat="1" ht="18.75" customHeight="1" x14ac:dyDescent="0.3">
      <c r="A12" s="391" t="s">
        <v>218</v>
      </c>
      <c r="B12" s="65">
        <v>45664</v>
      </c>
      <c r="C12" s="17">
        <v>12794</v>
      </c>
      <c r="D12" s="80">
        <f t="shared" si="4"/>
        <v>26</v>
      </c>
      <c r="E12" s="80">
        <f t="shared" si="5"/>
        <v>293</v>
      </c>
      <c r="F12" s="18">
        <v>8</v>
      </c>
      <c r="G12" s="17">
        <v>12821</v>
      </c>
      <c r="H12" s="80">
        <f t="shared" si="6"/>
        <v>27</v>
      </c>
      <c r="I12" s="80">
        <f t="shared" si="7"/>
        <v>230</v>
      </c>
      <c r="J12" s="18">
        <v>7</v>
      </c>
      <c r="K12" s="80">
        <f t="shared" si="8"/>
        <v>53</v>
      </c>
      <c r="L12" s="80">
        <f t="shared" si="9"/>
        <v>523</v>
      </c>
      <c r="M12" s="93">
        <v>9</v>
      </c>
      <c r="N12" s="69" t="s">
        <v>62</v>
      </c>
      <c r="AA12" s="22">
        <v>50</v>
      </c>
      <c r="AC12" s="23">
        <f t="shared" si="0"/>
        <v>6.6231884057971024</v>
      </c>
      <c r="AE12" s="24">
        <f t="shared" si="1"/>
        <v>198.69565217391306</v>
      </c>
      <c r="AF12" s="25">
        <f t="shared" si="2"/>
        <v>2384.347826086957</v>
      </c>
      <c r="AG12" s="28">
        <v>43137</v>
      </c>
      <c r="AH12" s="2">
        <v>2018</v>
      </c>
      <c r="AI12" s="25">
        <v>2475</v>
      </c>
      <c r="AM12" s="70" t="s">
        <v>10</v>
      </c>
      <c r="AN12" s="65">
        <v>45573</v>
      </c>
      <c r="AO12" s="106">
        <v>4</v>
      </c>
      <c r="AP12" s="106"/>
      <c r="AQ12" s="106">
        <f t="shared" si="3"/>
        <v>4</v>
      </c>
    </row>
    <row r="13" spans="1:43" s="2" customFormat="1" ht="18.75" customHeight="1" x14ac:dyDescent="0.3">
      <c r="A13" s="391" t="s">
        <v>217</v>
      </c>
      <c r="B13" s="65">
        <v>45665</v>
      </c>
      <c r="C13" s="17">
        <v>12852</v>
      </c>
      <c r="D13" s="80">
        <f t="shared" si="4"/>
        <v>31</v>
      </c>
      <c r="E13" s="80">
        <f t="shared" si="5"/>
        <v>324</v>
      </c>
      <c r="F13" s="18">
        <v>0</v>
      </c>
      <c r="G13" s="17">
        <v>12876</v>
      </c>
      <c r="H13" s="80">
        <f t="shared" si="6"/>
        <v>24</v>
      </c>
      <c r="I13" s="80">
        <f t="shared" si="7"/>
        <v>254</v>
      </c>
      <c r="J13" s="18">
        <v>5</v>
      </c>
      <c r="K13" s="80">
        <f t="shared" si="8"/>
        <v>55</v>
      </c>
      <c r="L13" s="80">
        <f t="shared" si="9"/>
        <v>578</v>
      </c>
      <c r="M13" s="93">
        <v>7</v>
      </c>
      <c r="N13" s="69" t="s">
        <v>61</v>
      </c>
      <c r="Y13" s="94"/>
      <c r="AA13" s="22">
        <v>55</v>
      </c>
      <c r="AC13" s="23">
        <f t="shared" si="0"/>
        <v>7.2855072463768122</v>
      </c>
      <c r="AE13" s="24">
        <f t="shared" si="1"/>
        <v>218.56521739130437</v>
      </c>
      <c r="AF13" s="25">
        <f t="shared" si="2"/>
        <v>2622.7826086956525</v>
      </c>
      <c r="AG13" s="28">
        <v>43486</v>
      </c>
      <c r="AH13" s="2">
        <v>2019</v>
      </c>
      <c r="AI13" s="25">
        <v>2755</v>
      </c>
      <c r="AM13" s="70" t="s">
        <v>11</v>
      </c>
      <c r="AN13" s="65">
        <v>45574</v>
      </c>
      <c r="AO13" s="106"/>
      <c r="AP13" s="106"/>
      <c r="AQ13" s="106">
        <f t="shared" si="3"/>
        <v>0</v>
      </c>
    </row>
    <row r="14" spans="1:43" s="2" customFormat="1" ht="18.75" customHeight="1" x14ac:dyDescent="0.3">
      <c r="A14" s="391" t="s">
        <v>216</v>
      </c>
      <c r="B14" s="65">
        <v>45666</v>
      </c>
      <c r="C14" s="17">
        <v>12901</v>
      </c>
      <c r="D14" s="80">
        <f t="shared" si="4"/>
        <v>25</v>
      </c>
      <c r="E14" s="80">
        <f t="shared" si="5"/>
        <v>349</v>
      </c>
      <c r="F14" s="18">
        <v>8</v>
      </c>
      <c r="G14" s="17">
        <v>12924</v>
      </c>
      <c r="H14" s="80">
        <f t="shared" si="6"/>
        <v>23</v>
      </c>
      <c r="I14" s="80">
        <f t="shared" si="7"/>
        <v>277</v>
      </c>
      <c r="J14" s="18">
        <v>8</v>
      </c>
      <c r="K14" s="80">
        <f t="shared" si="8"/>
        <v>48</v>
      </c>
      <c r="L14" s="80">
        <f t="shared" si="9"/>
        <v>626</v>
      </c>
      <c r="M14" s="93">
        <v>9</v>
      </c>
      <c r="N14" s="69" t="s">
        <v>62</v>
      </c>
      <c r="AA14" s="22">
        <v>60</v>
      </c>
      <c r="AC14" s="23">
        <f t="shared" si="0"/>
        <v>7.9478260869565229</v>
      </c>
      <c r="AE14" s="24">
        <f t="shared" si="1"/>
        <v>238.43478260869568</v>
      </c>
      <c r="AF14" s="25">
        <f t="shared" si="2"/>
        <v>2861.217391304348</v>
      </c>
      <c r="AG14" s="28">
        <v>43843</v>
      </c>
      <c r="AH14" s="2">
        <v>2020</v>
      </c>
      <c r="AI14" s="25">
        <v>2567</v>
      </c>
      <c r="AM14" s="70" t="s">
        <v>12</v>
      </c>
      <c r="AN14" s="65">
        <v>45575</v>
      </c>
      <c r="AO14" s="106">
        <v>3</v>
      </c>
      <c r="AP14" s="106"/>
      <c r="AQ14" s="106">
        <f t="shared" si="3"/>
        <v>3</v>
      </c>
    </row>
    <row r="15" spans="1:43" s="2" customFormat="1" ht="18.75" customHeight="1" x14ac:dyDescent="0.3">
      <c r="A15" s="391" t="s">
        <v>215</v>
      </c>
      <c r="B15" s="65">
        <v>45667</v>
      </c>
      <c r="C15" s="17">
        <v>12951</v>
      </c>
      <c r="D15" s="80">
        <f t="shared" si="4"/>
        <v>27</v>
      </c>
      <c r="E15" s="80">
        <f t="shared" si="5"/>
        <v>376</v>
      </c>
      <c r="F15" s="18">
        <v>4</v>
      </c>
      <c r="G15" s="17">
        <v>12985</v>
      </c>
      <c r="H15" s="80">
        <f t="shared" si="6"/>
        <v>34</v>
      </c>
      <c r="I15" s="80">
        <f t="shared" si="7"/>
        <v>311</v>
      </c>
      <c r="J15" s="18">
        <v>-2</v>
      </c>
      <c r="K15" s="80">
        <f t="shared" si="8"/>
        <v>61</v>
      </c>
      <c r="L15" s="80">
        <f t="shared" si="9"/>
        <v>687</v>
      </c>
      <c r="M15" s="93">
        <v>4</v>
      </c>
      <c r="N15" s="69" t="s">
        <v>220</v>
      </c>
      <c r="AA15" s="22">
        <v>65</v>
      </c>
      <c r="AC15" s="23">
        <f t="shared" si="0"/>
        <v>8.6101449275362327</v>
      </c>
      <c r="AE15" s="24">
        <f t="shared" si="1"/>
        <v>258.304347826087</v>
      </c>
      <c r="AF15" s="25">
        <f t="shared" si="2"/>
        <v>3099.652173913044</v>
      </c>
      <c r="AG15" s="28">
        <v>44195</v>
      </c>
      <c r="AH15" s="2">
        <v>2021</v>
      </c>
      <c r="AI15" s="25">
        <v>2488</v>
      </c>
      <c r="AM15" s="70" t="s">
        <v>13</v>
      </c>
      <c r="AN15" s="65">
        <v>45576</v>
      </c>
      <c r="AO15" s="106"/>
      <c r="AP15" s="106"/>
      <c r="AQ15" s="106">
        <f t="shared" si="3"/>
        <v>0</v>
      </c>
    </row>
    <row r="16" spans="1:43" s="2" customFormat="1" ht="18.75" customHeight="1" x14ac:dyDescent="0.3">
      <c r="A16" s="391" t="s">
        <v>222</v>
      </c>
      <c r="B16" s="65">
        <v>45668</v>
      </c>
      <c r="C16" s="17">
        <v>13025</v>
      </c>
      <c r="D16" s="80">
        <f t="shared" si="4"/>
        <v>40</v>
      </c>
      <c r="E16" s="80">
        <f t="shared" si="5"/>
        <v>416</v>
      </c>
      <c r="F16" s="18">
        <v>-6</v>
      </c>
      <c r="G16" s="17">
        <v>13065</v>
      </c>
      <c r="H16" s="80">
        <f t="shared" si="6"/>
        <v>40</v>
      </c>
      <c r="I16" s="80">
        <f t="shared" si="7"/>
        <v>351</v>
      </c>
      <c r="J16" s="18">
        <v>-5</v>
      </c>
      <c r="K16" s="80">
        <f t="shared" si="8"/>
        <v>80</v>
      </c>
      <c r="L16" s="80">
        <f t="shared" si="9"/>
        <v>767</v>
      </c>
      <c r="M16" s="93">
        <v>-2</v>
      </c>
      <c r="N16" s="69" t="s">
        <v>19</v>
      </c>
      <c r="AA16" s="22">
        <v>70</v>
      </c>
      <c r="AC16" s="23">
        <f t="shared" si="0"/>
        <v>9.2724637681159425</v>
      </c>
      <c r="AE16" s="24">
        <f t="shared" si="1"/>
        <v>278.17391304347825</v>
      </c>
      <c r="AF16" s="25">
        <f t="shared" si="2"/>
        <v>3338.086956521739</v>
      </c>
      <c r="AG16" s="28">
        <v>44524</v>
      </c>
      <c r="AH16" s="2">
        <v>2022</v>
      </c>
      <c r="AI16" s="25">
        <v>2200</v>
      </c>
      <c r="AM16" s="70" t="s">
        <v>14</v>
      </c>
      <c r="AN16" s="65">
        <v>45577</v>
      </c>
      <c r="AO16" s="107"/>
      <c r="AP16" s="106"/>
      <c r="AQ16" s="106">
        <f>AO9+AP16</f>
        <v>0</v>
      </c>
    </row>
    <row r="17" spans="1:43" s="2" customFormat="1" ht="18.75" customHeight="1" x14ac:dyDescent="0.3">
      <c r="A17" s="391" t="s">
        <v>221</v>
      </c>
      <c r="B17" s="65">
        <v>45669</v>
      </c>
      <c r="C17" s="17">
        <v>13128</v>
      </c>
      <c r="D17" s="80">
        <f t="shared" si="4"/>
        <v>63</v>
      </c>
      <c r="E17" s="80">
        <f t="shared" si="5"/>
        <v>479</v>
      </c>
      <c r="F17" s="18">
        <v>-6</v>
      </c>
      <c r="G17" s="17">
        <v>13172</v>
      </c>
      <c r="H17" s="80">
        <f t="shared" si="6"/>
        <v>44</v>
      </c>
      <c r="I17" s="80">
        <f t="shared" si="7"/>
        <v>395</v>
      </c>
      <c r="J17" s="18">
        <v>-2</v>
      </c>
      <c r="K17" s="80">
        <f t="shared" si="8"/>
        <v>107</v>
      </c>
      <c r="L17" s="80">
        <f t="shared" si="9"/>
        <v>874</v>
      </c>
      <c r="M17" s="93">
        <v>4</v>
      </c>
      <c r="N17" s="69" t="s">
        <v>19</v>
      </c>
      <c r="AA17" s="22">
        <v>75</v>
      </c>
      <c r="AC17" s="23">
        <f t="shared" si="0"/>
        <v>9.9347826086956541</v>
      </c>
      <c r="AE17" s="24">
        <f t="shared" si="1"/>
        <v>298.04347826086962</v>
      </c>
      <c r="AF17" s="25">
        <f t="shared" si="2"/>
        <v>3576.5217391304354</v>
      </c>
      <c r="AG17" s="28">
        <v>44601</v>
      </c>
      <c r="AH17" s="2">
        <v>2022</v>
      </c>
      <c r="AI17" s="25">
        <v>2687</v>
      </c>
      <c r="AM17" s="70" t="s">
        <v>15</v>
      </c>
      <c r="AN17" s="65">
        <v>45578</v>
      </c>
      <c r="AO17" s="107"/>
      <c r="AP17" s="106"/>
      <c r="AQ17" s="106">
        <f>AO10+AP17</f>
        <v>6</v>
      </c>
    </row>
    <row r="18" spans="1:43" s="2" customFormat="1" ht="18.75" customHeight="1" x14ac:dyDescent="0.3">
      <c r="A18" s="391" t="s">
        <v>219</v>
      </c>
      <c r="B18" s="65">
        <v>45670</v>
      </c>
      <c r="C18" s="17">
        <v>13227</v>
      </c>
      <c r="D18" s="80">
        <f t="shared" si="4"/>
        <v>55</v>
      </c>
      <c r="E18" s="80">
        <f t="shared" si="5"/>
        <v>534</v>
      </c>
      <c r="F18" s="18">
        <v>-7</v>
      </c>
      <c r="G18" s="17">
        <v>13268</v>
      </c>
      <c r="H18" s="80">
        <f t="shared" si="6"/>
        <v>41</v>
      </c>
      <c r="I18" s="80">
        <f t="shared" si="7"/>
        <v>436</v>
      </c>
      <c r="J18" s="18">
        <v>-3</v>
      </c>
      <c r="K18" s="80">
        <f t="shared" si="8"/>
        <v>96</v>
      </c>
      <c r="L18" s="80">
        <f t="shared" si="9"/>
        <v>970</v>
      </c>
      <c r="M18" s="93">
        <v>4</v>
      </c>
      <c r="N18" s="69" t="s">
        <v>19</v>
      </c>
      <c r="AA18" s="22">
        <v>80</v>
      </c>
      <c r="AC18" s="23">
        <f t="shared" si="0"/>
        <v>10.597101449275364</v>
      </c>
      <c r="AE18" s="24">
        <f t="shared" si="1"/>
        <v>317.91304347826093</v>
      </c>
      <c r="AF18" s="25">
        <f t="shared" si="2"/>
        <v>3814.9565217391309</v>
      </c>
      <c r="AG18" s="30" t="s">
        <v>34</v>
      </c>
      <c r="AH18" s="2">
        <v>2023</v>
      </c>
      <c r="AI18" s="25">
        <v>2000</v>
      </c>
      <c r="AM18" s="70" t="s">
        <v>9</v>
      </c>
      <c r="AN18" s="65">
        <v>45579</v>
      </c>
      <c r="AO18" s="106"/>
      <c r="AP18" s="106"/>
      <c r="AQ18" s="106">
        <f t="shared" ref="AQ18:AQ34" si="10">AO18+AP18</f>
        <v>0</v>
      </c>
    </row>
    <row r="19" spans="1:43" s="2" customFormat="1" ht="18.75" customHeight="1" x14ac:dyDescent="0.3">
      <c r="A19" s="391" t="s">
        <v>218</v>
      </c>
      <c r="B19" s="65">
        <v>45671</v>
      </c>
      <c r="C19" s="17">
        <v>13332</v>
      </c>
      <c r="D19" s="80">
        <f t="shared" si="4"/>
        <v>64</v>
      </c>
      <c r="E19" s="80">
        <f t="shared" si="5"/>
        <v>598</v>
      </c>
      <c r="F19" s="18">
        <v>-8</v>
      </c>
      <c r="G19" s="17">
        <v>13372</v>
      </c>
      <c r="H19" s="80">
        <f t="shared" si="6"/>
        <v>40</v>
      </c>
      <c r="I19" s="80">
        <f t="shared" si="7"/>
        <v>476</v>
      </c>
      <c r="J19" s="18">
        <v>-4</v>
      </c>
      <c r="K19" s="80">
        <f t="shared" si="8"/>
        <v>104</v>
      </c>
      <c r="L19" s="80">
        <f t="shared" si="9"/>
        <v>1074</v>
      </c>
      <c r="M19" s="93">
        <v>3</v>
      </c>
      <c r="N19" s="69" t="s">
        <v>19</v>
      </c>
      <c r="AA19" s="22">
        <v>85</v>
      </c>
      <c r="AC19" s="23">
        <f t="shared" si="0"/>
        <v>11.259420289855074</v>
      </c>
      <c r="AE19" s="24">
        <f t="shared" si="1"/>
        <v>337.78260869565219</v>
      </c>
      <c r="AF19" s="25">
        <f t="shared" si="2"/>
        <v>4053.391304347826</v>
      </c>
      <c r="AG19" s="22"/>
      <c r="AH19" s="31">
        <v>11.947945205479453</v>
      </c>
      <c r="AI19" s="32">
        <f>SUM(AI5:AI18)</f>
        <v>34432</v>
      </c>
      <c r="AM19" s="70" t="s">
        <v>10</v>
      </c>
      <c r="AN19" s="65">
        <v>45580</v>
      </c>
      <c r="AO19" s="106"/>
      <c r="AP19" s="106"/>
      <c r="AQ19" s="106">
        <f t="shared" si="10"/>
        <v>0</v>
      </c>
    </row>
    <row r="20" spans="1:43" s="2" customFormat="1" ht="18.75" customHeight="1" thickBot="1" x14ac:dyDescent="0.35">
      <c r="A20" s="391" t="s">
        <v>217</v>
      </c>
      <c r="B20" s="65">
        <v>45672</v>
      </c>
      <c r="C20" s="17">
        <v>13417</v>
      </c>
      <c r="D20" s="80">
        <f t="shared" si="4"/>
        <v>45</v>
      </c>
      <c r="E20" s="80">
        <f t="shared" si="5"/>
        <v>643</v>
      </c>
      <c r="F20" s="18">
        <v>-4</v>
      </c>
      <c r="G20" s="17">
        <v>13460</v>
      </c>
      <c r="H20" s="80">
        <f t="shared" si="6"/>
        <v>43</v>
      </c>
      <c r="I20" s="80">
        <f t="shared" si="7"/>
        <v>519</v>
      </c>
      <c r="J20" s="18">
        <v>-1</v>
      </c>
      <c r="K20" s="80">
        <f t="shared" si="8"/>
        <v>88</v>
      </c>
      <c r="L20" s="80">
        <f t="shared" si="9"/>
        <v>1162</v>
      </c>
      <c r="M20" s="93">
        <v>3</v>
      </c>
      <c r="N20" s="69" t="s">
        <v>78</v>
      </c>
      <c r="AA20" s="33">
        <v>90</v>
      </c>
      <c r="AB20" s="34"/>
      <c r="AC20" s="35">
        <f t="shared" si="0"/>
        <v>11.921739130434784</v>
      </c>
      <c r="AD20" s="34"/>
      <c r="AE20" s="36">
        <f t="shared" si="1"/>
        <v>357.6521739130435</v>
      </c>
      <c r="AF20" s="37">
        <f t="shared" si="2"/>
        <v>4291.826086956522</v>
      </c>
      <c r="AG20" s="33"/>
      <c r="AH20" s="38" t="s">
        <v>35</v>
      </c>
      <c r="AI20" s="39">
        <f>AI19/AH19-0.2</f>
        <v>2881.6344416418251</v>
      </c>
      <c r="AM20" s="70" t="s">
        <v>11</v>
      </c>
      <c r="AN20" s="65">
        <v>45581</v>
      </c>
      <c r="AO20" s="106"/>
      <c r="AP20" s="106"/>
      <c r="AQ20" s="106">
        <f t="shared" si="10"/>
        <v>0</v>
      </c>
    </row>
    <row r="21" spans="1:43" s="2" customFormat="1" ht="18.75" customHeight="1" thickBot="1" x14ac:dyDescent="0.35">
      <c r="A21" s="391" t="s">
        <v>216</v>
      </c>
      <c r="B21" s="65">
        <v>45673</v>
      </c>
      <c r="C21" s="17">
        <v>13499</v>
      </c>
      <c r="D21" s="80">
        <f t="shared" si="4"/>
        <v>39</v>
      </c>
      <c r="E21" s="80">
        <f t="shared" si="5"/>
        <v>682</v>
      </c>
      <c r="F21" s="18">
        <v>0</v>
      </c>
      <c r="G21" s="17">
        <v>13540</v>
      </c>
      <c r="H21" s="80">
        <f t="shared" si="6"/>
        <v>41</v>
      </c>
      <c r="I21" s="80">
        <f t="shared" si="7"/>
        <v>560</v>
      </c>
      <c r="J21" s="18">
        <v>-1</v>
      </c>
      <c r="K21" s="80">
        <f t="shared" si="8"/>
        <v>80</v>
      </c>
      <c r="L21" s="80">
        <f t="shared" si="9"/>
        <v>1242</v>
      </c>
      <c r="M21" s="93">
        <v>2</v>
      </c>
      <c r="N21" s="69" t="s">
        <v>18</v>
      </c>
      <c r="AM21" s="70" t="s">
        <v>12</v>
      </c>
      <c r="AN21" s="65">
        <v>45582</v>
      </c>
      <c r="AO21" s="106"/>
      <c r="AP21" s="106"/>
      <c r="AQ21" s="106">
        <f t="shared" si="10"/>
        <v>0</v>
      </c>
    </row>
    <row r="22" spans="1:43" s="2" customFormat="1" ht="18.75" customHeight="1" x14ac:dyDescent="0.3">
      <c r="A22" s="391" t="s">
        <v>215</v>
      </c>
      <c r="B22" s="65">
        <v>45674</v>
      </c>
      <c r="C22" s="17">
        <v>13584</v>
      </c>
      <c r="D22" s="80">
        <f t="shared" si="4"/>
        <v>44</v>
      </c>
      <c r="E22" s="80">
        <f t="shared" si="5"/>
        <v>726</v>
      </c>
      <c r="F22" s="18">
        <v>0</v>
      </c>
      <c r="G22" s="17">
        <v>13627</v>
      </c>
      <c r="H22" s="80">
        <f t="shared" si="6"/>
        <v>43</v>
      </c>
      <c r="I22" s="80">
        <f t="shared" si="7"/>
        <v>603</v>
      </c>
      <c r="J22" s="18">
        <v>-1</v>
      </c>
      <c r="K22" s="80">
        <f t="shared" si="8"/>
        <v>87</v>
      </c>
      <c r="L22" s="80">
        <f t="shared" si="9"/>
        <v>1329</v>
      </c>
      <c r="M22" s="93">
        <v>1</v>
      </c>
      <c r="N22" s="69" t="s">
        <v>82</v>
      </c>
      <c r="AA22" s="608" t="s">
        <v>36</v>
      </c>
      <c r="AB22" s="594" t="s">
        <v>37</v>
      </c>
      <c r="AC22" s="597" t="s">
        <v>38</v>
      </c>
      <c r="AD22" s="600"/>
      <c r="AG22" s="580" t="s">
        <v>72</v>
      </c>
      <c r="AH22" s="581"/>
      <c r="AI22" s="582"/>
      <c r="AM22" s="70" t="s">
        <v>13</v>
      </c>
      <c r="AN22" s="65">
        <v>45583</v>
      </c>
      <c r="AO22" s="106"/>
      <c r="AP22" s="106"/>
      <c r="AQ22" s="106">
        <f t="shared" si="10"/>
        <v>0</v>
      </c>
    </row>
    <row r="23" spans="1:43" s="2" customFormat="1" ht="18.75" customHeight="1" thickBot="1" x14ac:dyDescent="0.35">
      <c r="A23" s="391" t="s">
        <v>222</v>
      </c>
      <c r="B23" s="65">
        <v>45675</v>
      </c>
      <c r="C23" s="17">
        <v>13673</v>
      </c>
      <c r="D23" s="80">
        <f t="shared" si="4"/>
        <v>46</v>
      </c>
      <c r="E23" s="80">
        <f t="shared" si="5"/>
        <v>772</v>
      </c>
      <c r="F23" s="18">
        <v>-1</v>
      </c>
      <c r="G23" s="17">
        <v>13716</v>
      </c>
      <c r="H23" s="80">
        <f t="shared" si="6"/>
        <v>43</v>
      </c>
      <c r="I23" s="80">
        <f t="shared" si="7"/>
        <v>646</v>
      </c>
      <c r="J23" s="18">
        <v>-3</v>
      </c>
      <c r="K23" s="80">
        <f t="shared" si="8"/>
        <v>89</v>
      </c>
      <c r="L23" s="80">
        <f t="shared" si="9"/>
        <v>1418</v>
      </c>
      <c r="M23" s="93">
        <v>2</v>
      </c>
      <c r="N23" s="69" t="s">
        <v>19</v>
      </c>
      <c r="AA23" s="609"/>
      <c r="AB23" s="595"/>
      <c r="AC23" s="598"/>
      <c r="AD23" s="601"/>
      <c r="AG23" s="583" t="s">
        <v>73</v>
      </c>
      <c r="AH23" s="584"/>
      <c r="AI23" s="585"/>
      <c r="AM23" s="70" t="s">
        <v>14</v>
      </c>
      <c r="AN23" s="65">
        <v>45584</v>
      </c>
      <c r="AO23" s="106"/>
      <c r="AP23" s="106"/>
      <c r="AQ23" s="106">
        <f t="shared" si="10"/>
        <v>0</v>
      </c>
    </row>
    <row r="24" spans="1:43" s="2" customFormat="1" ht="18.75" customHeight="1" thickBot="1" x14ac:dyDescent="0.35">
      <c r="A24" s="391" t="s">
        <v>221</v>
      </c>
      <c r="B24" s="65">
        <v>45676</v>
      </c>
      <c r="C24" s="17">
        <v>13768</v>
      </c>
      <c r="D24" s="80">
        <f t="shared" si="4"/>
        <v>52</v>
      </c>
      <c r="E24" s="80">
        <f t="shared" si="5"/>
        <v>824</v>
      </c>
      <c r="F24" s="18">
        <v>-4</v>
      </c>
      <c r="G24" s="17">
        <v>13833</v>
      </c>
      <c r="H24" s="80">
        <f t="shared" si="6"/>
        <v>65</v>
      </c>
      <c r="I24" s="80">
        <f t="shared" si="7"/>
        <v>711</v>
      </c>
      <c r="J24" s="18">
        <v>-3</v>
      </c>
      <c r="K24" s="80">
        <f t="shared" si="8"/>
        <v>117</v>
      </c>
      <c r="L24" s="80">
        <f t="shared" si="9"/>
        <v>1535</v>
      </c>
      <c r="M24" s="93">
        <v>-2</v>
      </c>
      <c r="N24" s="69" t="s">
        <v>20</v>
      </c>
      <c r="AA24" s="610"/>
      <c r="AB24" s="596"/>
      <c r="AC24" s="599"/>
      <c r="AD24" s="601"/>
      <c r="AG24" s="98">
        <v>40883</v>
      </c>
      <c r="AH24" s="99">
        <v>45245</v>
      </c>
      <c r="AI24" s="32">
        <v>32529</v>
      </c>
      <c r="AM24" s="70" t="s">
        <v>15</v>
      </c>
      <c r="AN24" s="65">
        <v>45585</v>
      </c>
      <c r="AO24" s="106"/>
      <c r="AP24" s="106"/>
      <c r="AQ24" s="106">
        <f t="shared" si="10"/>
        <v>0</v>
      </c>
    </row>
    <row r="25" spans="1:43" s="2" customFormat="1" ht="18.75" customHeight="1" thickBot="1" x14ac:dyDescent="0.35">
      <c r="A25" s="391" t="s">
        <v>219</v>
      </c>
      <c r="B25" s="65">
        <v>45677</v>
      </c>
      <c r="C25" s="17">
        <v>13890</v>
      </c>
      <c r="D25" s="80">
        <f t="shared" si="4"/>
        <v>57</v>
      </c>
      <c r="E25" s="80">
        <f t="shared" si="5"/>
        <v>881</v>
      </c>
      <c r="F25" s="18">
        <v>-3</v>
      </c>
      <c r="G25" s="17">
        <v>13951</v>
      </c>
      <c r="H25" s="80">
        <f t="shared" si="6"/>
        <v>61</v>
      </c>
      <c r="I25" s="80">
        <f t="shared" si="7"/>
        <v>772</v>
      </c>
      <c r="J25" s="18">
        <v>-2</v>
      </c>
      <c r="K25" s="80">
        <f t="shared" si="8"/>
        <v>118</v>
      </c>
      <c r="L25" s="80">
        <f t="shared" si="9"/>
        <v>1653</v>
      </c>
      <c r="M25" s="93">
        <v>-2</v>
      </c>
      <c r="N25" s="69" t="s">
        <v>20</v>
      </c>
      <c r="AA25" s="76">
        <v>1.2170000000000001</v>
      </c>
      <c r="AB25" s="42">
        <v>2722</v>
      </c>
      <c r="AC25" s="37">
        <f>AA25*AB25</f>
        <v>3312.6740000000004</v>
      </c>
      <c r="AG25" s="30" t="s">
        <v>40</v>
      </c>
      <c r="AH25" s="94">
        <f>AH24-AG24</f>
        <v>4362</v>
      </c>
      <c r="AM25" s="70" t="s">
        <v>9</v>
      </c>
      <c r="AN25" s="65">
        <v>45586</v>
      </c>
      <c r="AO25" s="107"/>
      <c r="AP25" s="106"/>
      <c r="AQ25" s="106">
        <f t="shared" si="10"/>
        <v>0</v>
      </c>
    </row>
    <row r="26" spans="1:43" s="2" customFormat="1" ht="18.75" customHeight="1" thickBot="1" x14ac:dyDescent="0.35">
      <c r="A26" s="391" t="s">
        <v>218</v>
      </c>
      <c r="B26" s="65">
        <v>45678</v>
      </c>
      <c r="C26" s="17">
        <v>14010</v>
      </c>
      <c r="D26" s="80">
        <f t="shared" si="4"/>
        <v>59</v>
      </c>
      <c r="E26" s="80">
        <f t="shared" si="5"/>
        <v>940</v>
      </c>
      <c r="F26" s="18">
        <v>-3</v>
      </c>
      <c r="G26" s="17">
        <v>14062</v>
      </c>
      <c r="H26" s="80">
        <f t="shared" si="6"/>
        <v>52</v>
      </c>
      <c r="I26" s="80">
        <f t="shared" si="7"/>
        <v>824</v>
      </c>
      <c r="J26" s="18">
        <v>-3</v>
      </c>
      <c r="K26" s="80">
        <f t="shared" si="8"/>
        <v>111</v>
      </c>
      <c r="L26" s="80">
        <f t="shared" si="9"/>
        <v>1764</v>
      </c>
      <c r="M26" s="93">
        <v>-2</v>
      </c>
      <c r="N26" s="69" t="s">
        <v>20</v>
      </c>
      <c r="AG26" s="30" t="s">
        <v>80</v>
      </c>
      <c r="AH26" s="100">
        <f>AH25/365</f>
        <v>11.950684931506849</v>
      </c>
      <c r="AI26" s="43"/>
      <c r="AM26" s="70" t="s">
        <v>10</v>
      </c>
      <c r="AN26" s="65">
        <v>45587</v>
      </c>
      <c r="AO26" s="106"/>
      <c r="AP26" s="106"/>
      <c r="AQ26" s="106">
        <f t="shared" si="10"/>
        <v>0</v>
      </c>
    </row>
    <row r="27" spans="1:43" s="2" customFormat="1" ht="18.75" customHeight="1" thickTop="1" thickBot="1" x14ac:dyDescent="0.35">
      <c r="A27" s="391" t="s">
        <v>217</v>
      </c>
      <c r="B27" s="65">
        <v>45679</v>
      </c>
      <c r="C27" s="17">
        <v>14115</v>
      </c>
      <c r="D27" s="80">
        <f t="shared" si="4"/>
        <v>53</v>
      </c>
      <c r="E27" s="80">
        <f t="shared" si="5"/>
        <v>993</v>
      </c>
      <c r="F27" s="18">
        <v>0</v>
      </c>
      <c r="G27" s="17">
        <v>14149</v>
      </c>
      <c r="H27" s="80">
        <f t="shared" si="6"/>
        <v>34</v>
      </c>
      <c r="I27" s="80">
        <f t="shared" si="7"/>
        <v>858</v>
      </c>
      <c r="J27" s="18">
        <v>1</v>
      </c>
      <c r="K27" s="80">
        <f t="shared" si="8"/>
        <v>87</v>
      </c>
      <c r="L27" s="80">
        <f t="shared" si="9"/>
        <v>1851</v>
      </c>
      <c r="M27" s="93">
        <v>3</v>
      </c>
      <c r="N27" s="69" t="s">
        <v>20</v>
      </c>
      <c r="AG27" s="101" t="s">
        <v>81</v>
      </c>
      <c r="AH27" s="102"/>
      <c r="AI27" s="95">
        <f>AI24/AH26</f>
        <v>2721.9360385144428</v>
      </c>
      <c r="AM27" s="70" t="s">
        <v>11</v>
      </c>
      <c r="AN27" s="65">
        <v>45588</v>
      </c>
      <c r="AO27" s="106"/>
      <c r="AP27" s="106"/>
      <c r="AQ27" s="106">
        <f t="shared" si="10"/>
        <v>0</v>
      </c>
    </row>
    <row r="28" spans="1:43" s="2" customFormat="1" ht="18.75" customHeight="1" x14ac:dyDescent="0.3">
      <c r="A28" s="391" t="s">
        <v>216</v>
      </c>
      <c r="B28" s="65">
        <v>45680</v>
      </c>
      <c r="C28" s="17">
        <v>14183</v>
      </c>
      <c r="D28" s="80">
        <f t="shared" si="4"/>
        <v>34</v>
      </c>
      <c r="E28" s="80">
        <f t="shared" si="5"/>
        <v>1027</v>
      </c>
      <c r="F28" s="18">
        <v>3</v>
      </c>
      <c r="G28" s="17">
        <v>14212</v>
      </c>
      <c r="H28" s="80">
        <f t="shared" si="6"/>
        <v>29</v>
      </c>
      <c r="I28" s="80">
        <f t="shared" si="7"/>
        <v>887</v>
      </c>
      <c r="J28" s="18">
        <v>6</v>
      </c>
      <c r="K28" s="80">
        <f t="shared" si="8"/>
        <v>63</v>
      </c>
      <c r="L28" s="80">
        <f t="shared" si="9"/>
        <v>1914</v>
      </c>
      <c r="M28" s="93">
        <v>7</v>
      </c>
      <c r="N28" s="69" t="s">
        <v>55</v>
      </c>
      <c r="AA28" s="580" t="s">
        <v>76</v>
      </c>
      <c r="AB28" s="592"/>
      <c r="AC28" s="592"/>
      <c r="AD28" s="592"/>
      <c r="AE28" s="593"/>
      <c r="AM28" s="70" t="s">
        <v>12</v>
      </c>
      <c r="AN28" s="65">
        <v>45589</v>
      </c>
      <c r="AO28" s="106"/>
      <c r="AP28" s="106"/>
      <c r="AQ28" s="106">
        <f t="shared" si="10"/>
        <v>0</v>
      </c>
    </row>
    <row r="29" spans="1:43" s="2" customFormat="1" ht="18.75" customHeight="1" x14ac:dyDescent="0.3">
      <c r="A29" s="391" t="s">
        <v>215</v>
      </c>
      <c r="B29" s="65">
        <v>45681</v>
      </c>
      <c r="C29" s="17">
        <v>14241</v>
      </c>
      <c r="D29" s="80">
        <f t="shared" si="4"/>
        <v>29</v>
      </c>
      <c r="E29" s="80">
        <f t="shared" si="5"/>
        <v>1056</v>
      </c>
      <c r="F29" s="18">
        <v>4</v>
      </c>
      <c r="G29" s="17">
        <v>14268</v>
      </c>
      <c r="H29" s="80">
        <f t="shared" si="6"/>
        <v>27</v>
      </c>
      <c r="I29" s="80">
        <f t="shared" si="7"/>
        <v>914</v>
      </c>
      <c r="J29" s="18">
        <v>4</v>
      </c>
      <c r="K29" s="80">
        <f t="shared" si="8"/>
        <v>56</v>
      </c>
      <c r="L29" s="80">
        <f t="shared" si="9"/>
        <v>1970</v>
      </c>
      <c r="M29" s="93">
        <v>7</v>
      </c>
      <c r="N29" s="69" t="s">
        <v>20</v>
      </c>
      <c r="AA29" s="22" t="s">
        <v>43</v>
      </c>
      <c r="AE29" s="96">
        <f>AE4</f>
        <v>295.09509116409544</v>
      </c>
      <c r="AM29" s="70" t="s">
        <v>13</v>
      </c>
      <c r="AN29" s="65">
        <v>45590</v>
      </c>
      <c r="AO29" s="106">
        <v>1</v>
      </c>
      <c r="AP29" s="106"/>
      <c r="AQ29" s="106">
        <f t="shared" si="10"/>
        <v>1</v>
      </c>
    </row>
    <row r="30" spans="1:43" s="2" customFormat="1" ht="18.75" customHeight="1" thickBot="1" x14ac:dyDescent="0.35">
      <c r="A30" s="391" t="s">
        <v>222</v>
      </c>
      <c r="B30" s="65">
        <v>45682</v>
      </c>
      <c r="C30" s="17">
        <v>14300</v>
      </c>
      <c r="D30" s="80">
        <f t="shared" si="4"/>
        <v>32</v>
      </c>
      <c r="E30" s="80">
        <f t="shared" si="5"/>
        <v>1088</v>
      </c>
      <c r="F30" s="18">
        <v>2</v>
      </c>
      <c r="G30" s="17">
        <v>14323</v>
      </c>
      <c r="H30" s="80">
        <f t="shared" si="6"/>
        <v>23</v>
      </c>
      <c r="I30" s="80">
        <f t="shared" si="7"/>
        <v>937</v>
      </c>
      <c r="J30" s="18">
        <v>7</v>
      </c>
      <c r="K30" s="80">
        <f t="shared" si="8"/>
        <v>55</v>
      </c>
      <c r="L30" s="80">
        <f t="shared" si="9"/>
        <v>2025</v>
      </c>
      <c r="M30" s="93">
        <v>9</v>
      </c>
      <c r="N30" s="69" t="s">
        <v>18</v>
      </c>
      <c r="AA30" s="22" t="s">
        <v>44</v>
      </c>
      <c r="AE30" s="47">
        <f>AC25/12</f>
        <v>276.05616666666668</v>
      </c>
      <c r="AM30" s="70" t="s">
        <v>14</v>
      </c>
      <c r="AN30" s="65">
        <v>45591</v>
      </c>
      <c r="AO30" s="106"/>
      <c r="AP30" s="106"/>
      <c r="AQ30" s="106">
        <f t="shared" si="10"/>
        <v>0</v>
      </c>
    </row>
    <row r="31" spans="1:43" s="2" customFormat="1" ht="18.75" customHeight="1" thickTop="1" thickBot="1" x14ac:dyDescent="0.35">
      <c r="A31" s="391" t="s">
        <v>221</v>
      </c>
      <c r="B31" s="65">
        <v>45683</v>
      </c>
      <c r="C31" s="17">
        <v>14343</v>
      </c>
      <c r="D31" s="80">
        <f t="shared" si="4"/>
        <v>20</v>
      </c>
      <c r="E31" s="80">
        <f t="shared" si="5"/>
        <v>1108</v>
      </c>
      <c r="F31" s="18">
        <v>6</v>
      </c>
      <c r="G31" s="17">
        <v>14362</v>
      </c>
      <c r="H31" s="80">
        <f t="shared" si="6"/>
        <v>19</v>
      </c>
      <c r="I31" s="80">
        <f t="shared" si="7"/>
        <v>956</v>
      </c>
      <c r="J31" s="18">
        <v>8</v>
      </c>
      <c r="K31" s="80">
        <f t="shared" si="8"/>
        <v>39</v>
      </c>
      <c r="L31" s="80">
        <f t="shared" si="9"/>
        <v>2064</v>
      </c>
      <c r="M31" s="93">
        <v>10</v>
      </c>
      <c r="N31" s="69" t="s">
        <v>220</v>
      </c>
      <c r="AA31" s="22"/>
      <c r="AC31" s="48" t="str">
        <f>IF(AE31&lt;0,"IZGUBA  €","PRIHRANEK  €")</f>
        <v>IZGUBA  €</v>
      </c>
      <c r="AD31" s="49"/>
      <c r="AE31" s="50">
        <f>AE30-AE29</f>
        <v>-19.038924497428752</v>
      </c>
      <c r="AM31" s="70" t="s">
        <v>15</v>
      </c>
      <c r="AN31" s="65">
        <v>45592</v>
      </c>
      <c r="AO31" s="106"/>
      <c r="AP31" s="106"/>
      <c r="AQ31" s="106">
        <f t="shared" si="10"/>
        <v>0</v>
      </c>
    </row>
    <row r="32" spans="1:43" s="2" customFormat="1" ht="18.75" customHeight="1" thickTop="1" thickBot="1" x14ac:dyDescent="0.35">
      <c r="A32" s="391" t="s">
        <v>219</v>
      </c>
      <c r="B32" s="65">
        <v>45684</v>
      </c>
      <c r="C32" s="17">
        <v>14381</v>
      </c>
      <c r="D32" s="80">
        <f t="shared" si="4"/>
        <v>19</v>
      </c>
      <c r="E32" s="80">
        <f t="shared" si="5"/>
        <v>1127</v>
      </c>
      <c r="F32" s="18">
        <v>6</v>
      </c>
      <c r="G32" s="17">
        <v>14402</v>
      </c>
      <c r="H32" s="80">
        <f t="shared" si="6"/>
        <v>21</v>
      </c>
      <c r="I32" s="80">
        <f t="shared" si="7"/>
        <v>977</v>
      </c>
      <c r="J32" s="18">
        <v>7</v>
      </c>
      <c r="K32" s="80">
        <f t="shared" si="8"/>
        <v>40</v>
      </c>
      <c r="L32" s="80">
        <f t="shared" si="9"/>
        <v>2104</v>
      </c>
      <c r="M32" s="93">
        <v>9</v>
      </c>
      <c r="N32" s="69" t="s">
        <v>55</v>
      </c>
      <c r="AA32" s="33"/>
      <c r="AB32" s="34"/>
      <c r="AC32" s="34"/>
      <c r="AD32" s="34"/>
      <c r="AE32" s="51"/>
      <c r="AM32" s="70" t="s">
        <v>9</v>
      </c>
      <c r="AN32" s="65">
        <v>45593</v>
      </c>
      <c r="AO32" s="106"/>
      <c r="AP32" s="106"/>
      <c r="AQ32" s="106">
        <f t="shared" si="10"/>
        <v>0</v>
      </c>
    </row>
    <row r="33" spans="1:43" s="2" customFormat="1" ht="18.75" customHeight="1" x14ac:dyDescent="0.3">
      <c r="A33" s="391" t="s">
        <v>218</v>
      </c>
      <c r="B33" s="65">
        <v>45685</v>
      </c>
      <c r="C33" s="17">
        <v>14421</v>
      </c>
      <c r="D33" s="80">
        <f t="shared" si="4"/>
        <v>19</v>
      </c>
      <c r="E33" s="80">
        <f t="shared" si="5"/>
        <v>1146</v>
      </c>
      <c r="F33" s="18">
        <v>10</v>
      </c>
      <c r="G33" s="17">
        <v>14440</v>
      </c>
      <c r="H33" s="80">
        <f t="shared" si="6"/>
        <v>19</v>
      </c>
      <c r="I33" s="80">
        <f t="shared" si="7"/>
        <v>996</v>
      </c>
      <c r="J33" s="18">
        <v>7</v>
      </c>
      <c r="K33" s="80">
        <f t="shared" si="8"/>
        <v>38</v>
      </c>
      <c r="L33" s="80">
        <f t="shared" si="9"/>
        <v>2142</v>
      </c>
      <c r="M33" s="93">
        <v>10</v>
      </c>
      <c r="N33" s="69" t="s">
        <v>62</v>
      </c>
      <c r="AM33" s="70" t="s">
        <v>10</v>
      </c>
      <c r="AN33" s="65">
        <v>45594</v>
      </c>
      <c r="AO33" s="106"/>
      <c r="AP33" s="106"/>
      <c r="AQ33" s="106">
        <f t="shared" si="10"/>
        <v>0</v>
      </c>
    </row>
    <row r="34" spans="1:43" s="2" customFormat="1" ht="18.75" customHeight="1" x14ac:dyDescent="0.3">
      <c r="A34" s="391" t="s">
        <v>217</v>
      </c>
      <c r="B34" s="65">
        <v>45686</v>
      </c>
      <c r="C34" s="17">
        <v>14460</v>
      </c>
      <c r="D34" s="80">
        <f t="shared" si="4"/>
        <v>20</v>
      </c>
      <c r="E34" s="80">
        <f t="shared" si="5"/>
        <v>1166</v>
      </c>
      <c r="F34" s="18">
        <v>4</v>
      </c>
      <c r="G34" s="17">
        <v>14478</v>
      </c>
      <c r="H34" s="80">
        <f t="shared" si="6"/>
        <v>18</v>
      </c>
      <c r="I34" s="80">
        <f t="shared" si="7"/>
        <v>1014</v>
      </c>
      <c r="J34" s="18">
        <v>7</v>
      </c>
      <c r="K34" s="80">
        <f t="shared" si="8"/>
        <v>38</v>
      </c>
      <c r="L34" s="80">
        <f t="shared" si="9"/>
        <v>2180</v>
      </c>
      <c r="M34" s="93">
        <v>11</v>
      </c>
      <c r="N34" s="69" t="s">
        <v>18</v>
      </c>
      <c r="AA34" s="2" t="s">
        <v>58</v>
      </c>
      <c r="AM34" s="70" t="s">
        <v>11</v>
      </c>
      <c r="AN34" s="65">
        <v>45595</v>
      </c>
      <c r="AO34" s="106"/>
      <c r="AP34" s="106"/>
      <c r="AQ34" s="106">
        <f t="shared" si="10"/>
        <v>0</v>
      </c>
    </row>
    <row r="35" spans="1:43" s="2" customFormat="1" ht="18.75" customHeight="1" x14ac:dyDescent="0.3">
      <c r="A35" s="391" t="s">
        <v>216</v>
      </c>
      <c r="B35" s="65">
        <v>45687</v>
      </c>
      <c r="C35" s="17">
        <v>14509</v>
      </c>
      <c r="D35" s="80">
        <f t="shared" si="4"/>
        <v>31</v>
      </c>
      <c r="E35" s="80">
        <f t="shared" si="5"/>
        <v>1197</v>
      </c>
      <c r="F35" s="18">
        <v>-1</v>
      </c>
      <c r="G35" s="17">
        <v>14531</v>
      </c>
      <c r="H35" s="80">
        <f t="shared" si="6"/>
        <v>22</v>
      </c>
      <c r="I35" s="80">
        <f t="shared" si="7"/>
        <v>1036</v>
      </c>
      <c r="J35" s="18">
        <v>2</v>
      </c>
      <c r="K35" s="80">
        <f t="shared" si="8"/>
        <v>53</v>
      </c>
      <c r="L35" s="80">
        <f t="shared" si="9"/>
        <v>2233</v>
      </c>
      <c r="M35" s="93">
        <v>3</v>
      </c>
      <c r="N35" s="69" t="s">
        <v>20</v>
      </c>
      <c r="AM35" s="70" t="s">
        <v>12</v>
      </c>
      <c r="AN35" s="65">
        <v>45596</v>
      </c>
      <c r="AO35" s="106"/>
      <c r="AP35" s="106"/>
      <c r="AQ35" s="106"/>
    </row>
    <row r="36" spans="1:43" s="2" customFormat="1" ht="18.75" customHeight="1" x14ac:dyDescent="0.3">
      <c r="A36" s="391" t="s">
        <v>215</v>
      </c>
      <c r="B36" s="65">
        <v>45688</v>
      </c>
      <c r="C36" s="17">
        <v>14576</v>
      </c>
      <c r="D36" s="80">
        <f t="shared" si="4"/>
        <v>45</v>
      </c>
      <c r="E36" s="80">
        <f t="shared" si="5"/>
        <v>1242</v>
      </c>
      <c r="F36" s="18">
        <v>-1</v>
      </c>
      <c r="G36" s="17">
        <v>14600</v>
      </c>
      <c r="H36" s="80">
        <f t="shared" si="6"/>
        <v>24</v>
      </c>
      <c r="I36" s="80">
        <f t="shared" si="7"/>
        <v>1060</v>
      </c>
      <c r="J36" s="18">
        <v>5</v>
      </c>
      <c r="K36" s="80">
        <f t="shared" si="8"/>
        <v>69</v>
      </c>
      <c r="L36" s="80">
        <f t="shared" si="9"/>
        <v>2302</v>
      </c>
      <c r="M36" s="93">
        <v>9</v>
      </c>
      <c r="N36" s="69" t="s">
        <v>79</v>
      </c>
      <c r="AM36" s="81" t="s">
        <v>67</v>
      </c>
      <c r="AN36" s="82"/>
      <c r="AO36" s="83">
        <f>SUM(AO5:AO35)</f>
        <v>14</v>
      </c>
      <c r="AP36" s="83">
        <f>SUM(AP5:AP35)</f>
        <v>3</v>
      </c>
      <c r="AQ36" s="83">
        <f>AO36+AP36</f>
        <v>17</v>
      </c>
    </row>
    <row r="37" spans="1:43" s="2" customFormat="1" ht="23.25" customHeight="1" x14ac:dyDescent="0.3">
      <c r="A37" s="75" t="s">
        <v>45</v>
      </c>
      <c r="B37" s="52"/>
      <c r="C37" s="52"/>
      <c r="D37" s="52">
        <f>AVERAGE(D6:D36)</f>
        <v>40.064516129032256</v>
      </c>
      <c r="E37" s="52"/>
      <c r="F37" s="52">
        <f>AVERAGE(F6:F36)</f>
        <v>3.2258064516129031E-2</v>
      </c>
      <c r="G37" s="52"/>
      <c r="H37" s="52">
        <f>AVERAGE(H6:H36)</f>
        <v>34.193548387096776</v>
      </c>
      <c r="I37" s="52"/>
      <c r="J37" s="52">
        <f>AVERAGE(J6:J36)</f>
        <v>1.6129032258064515</v>
      </c>
      <c r="K37" s="52">
        <f>AVERAGE(K6:K36)</f>
        <v>74.258064516129039</v>
      </c>
      <c r="L37" s="52"/>
      <c r="M37" s="52">
        <f>AVERAGE(M6:M36)</f>
        <v>4.5483870967741939</v>
      </c>
      <c r="N37" s="52"/>
      <c r="AA37" s="54"/>
      <c r="AB37" s="54"/>
      <c r="AC37" s="54"/>
      <c r="AD37" s="54"/>
      <c r="AE37" s="54"/>
      <c r="AF37" s="54"/>
      <c r="AG37" s="53"/>
      <c r="AH37" s="53"/>
      <c r="AI37" s="53"/>
      <c r="AM37" s="81" t="s">
        <v>45</v>
      </c>
      <c r="AN37" s="82"/>
      <c r="AO37" s="83">
        <f>AVERAGE(AO5:AO35)</f>
        <v>3.5</v>
      </c>
      <c r="AP37" s="83">
        <f>AVERAGE(AP5:AP35)</f>
        <v>1.5</v>
      </c>
      <c r="AQ37" s="83">
        <f>AO37+AP37</f>
        <v>5</v>
      </c>
    </row>
    <row r="38" spans="1:43" s="2" customFormat="1" ht="15.6" x14ac:dyDescent="0.3">
      <c r="A38" s="390" t="s">
        <v>46</v>
      </c>
      <c r="B38" s="56" t="s">
        <v>47</v>
      </c>
      <c r="C38" s="56" t="s">
        <v>48</v>
      </c>
      <c r="D38" s="56" t="s">
        <v>49</v>
      </c>
      <c r="E38" s="56" t="s">
        <v>50</v>
      </c>
      <c r="F38" s="57" t="s">
        <v>51</v>
      </c>
      <c r="G38" s="58"/>
      <c r="H38" s="55" t="s">
        <v>46</v>
      </c>
      <c r="I38" s="56" t="s">
        <v>47</v>
      </c>
      <c r="J38" s="56" t="s">
        <v>48</v>
      </c>
      <c r="K38" s="56" t="s">
        <v>49</v>
      </c>
      <c r="L38" s="56" t="s">
        <v>50</v>
      </c>
      <c r="M38" s="57" t="s">
        <v>51</v>
      </c>
    </row>
    <row r="39" spans="1:43" s="2" customFormat="1" ht="15.6" x14ac:dyDescent="0.3">
      <c r="A39" s="389" t="s">
        <v>52</v>
      </c>
      <c r="B39" s="60">
        <v>1375</v>
      </c>
      <c r="C39" s="60">
        <v>1661</v>
      </c>
      <c r="D39" s="61">
        <f>SUM(B39:C39)</f>
        <v>3036</v>
      </c>
      <c r="E39" s="62">
        <v>402.16</v>
      </c>
      <c r="F39" s="63">
        <f>E39/D39</f>
        <v>0.13246376811594204</v>
      </c>
      <c r="H39" s="59" t="s">
        <v>53</v>
      </c>
      <c r="I39" s="61">
        <f>B39-I36</f>
        <v>315</v>
      </c>
      <c r="J39" s="61">
        <f>C39-E36</f>
        <v>419</v>
      </c>
      <c r="K39" s="61">
        <f>SUM(I39:J39)</f>
        <v>734</v>
      </c>
      <c r="L39" s="72">
        <f>K39*F39</f>
        <v>97.228405797101459</v>
      </c>
      <c r="M39" s="63">
        <f>L39/K39</f>
        <v>0.13246376811594204</v>
      </c>
    </row>
    <row r="40" spans="1:43" s="2" customFormat="1" ht="15.6" x14ac:dyDescent="0.3"/>
    <row r="41" spans="1:43" s="2" customFormat="1" ht="15.6" x14ac:dyDescent="0.3"/>
    <row r="42" spans="1:43" s="2" customFormat="1" ht="15.6" x14ac:dyDescent="0.3"/>
    <row r="43" spans="1:43" s="2" customFormat="1" ht="15.6" x14ac:dyDescent="0.3"/>
    <row r="44" spans="1:43" s="2" customFormat="1" ht="15.6" x14ac:dyDescent="0.3"/>
    <row r="45" spans="1:43" s="2" customFormat="1" ht="15.6" x14ac:dyDescent="0.3"/>
    <row r="46" spans="1:43" s="2" customFormat="1" ht="15.6" x14ac:dyDescent="0.3"/>
    <row r="47" spans="1:43" s="2" customFormat="1" ht="15.6" x14ac:dyDescent="0.3"/>
    <row r="48" spans="1:43" s="2" customFormat="1" ht="15.6" x14ac:dyDescent="0.3"/>
    <row r="49" s="2" customFormat="1" ht="15.6" x14ac:dyDescent="0.3"/>
    <row r="50" s="2" customFormat="1" ht="15.6" x14ac:dyDescent="0.3"/>
    <row r="51" s="2" customFormat="1" ht="15.6" x14ac:dyDescent="0.3"/>
    <row r="52" s="2" customFormat="1" ht="15.6" x14ac:dyDescent="0.3"/>
    <row r="53" s="2" customFormat="1" ht="15.6" x14ac:dyDescent="0.3"/>
    <row r="54" s="2" customFormat="1" ht="15.6" x14ac:dyDescent="0.3"/>
    <row r="55" s="2" customFormat="1" ht="15.6" x14ac:dyDescent="0.3"/>
    <row r="56" s="2" customFormat="1" ht="15.6" x14ac:dyDescent="0.3"/>
    <row r="57" s="2" customFormat="1" ht="15.6" x14ac:dyDescent="0.3"/>
    <row r="58" s="2" customFormat="1" ht="15.6" x14ac:dyDescent="0.3"/>
    <row r="59" s="2" customFormat="1" ht="15.6" x14ac:dyDescent="0.3"/>
    <row r="60" s="2" customFormat="1" ht="15.6" x14ac:dyDescent="0.3"/>
    <row r="61" s="2" customFormat="1" ht="15.6" x14ac:dyDescent="0.3"/>
    <row r="62" s="2" customFormat="1" ht="15.6" x14ac:dyDescent="0.3"/>
    <row r="63" s="2" customFormat="1" ht="15.6" x14ac:dyDescent="0.3"/>
    <row r="64" s="2" customFormat="1" ht="15.6" x14ac:dyDescent="0.3"/>
    <row r="65" s="2" customFormat="1" ht="15.6" x14ac:dyDescent="0.3"/>
    <row r="66" s="2" customFormat="1" ht="15.6" x14ac:dyDescent="0.3"/>
    <row r="67" s="2" customFormat="1" ht="15.6" x14ac:dyDescent="0.3"/>
    <row r="68" s="2" customFormat="1" ht="15.6" x14ac:dyDescent="0.3"/>
    <row r="69" s="2" customFormat="1" ht="15.6" x14ac:dyDescent="0.3"/>
    <row r="70" s="2" customFormat="1" ht="15.6" x14ac:dyDescent="0.3"/>
    <row r="71" s="2" customFormat="1" ht="15.6" x14ac:dyDescent="0.3"/>
    <row r="72" s="2" customFormat="1" ht="15.6" x14ac:dyDescent="0.3"/>
    <row r="73" s="2" customFormat="1" ht="15.6" x14ac:dyDescent="0.3"/>
    <row r="74" s="2" customFormat="1" ht="15.6" x14ac:dyDescent="0.3"/>
    <row r="75" s="2" customFormat="1" ht="15.6" x14ac:dyDescent="0.3"/>
    <row r="76" s="2" customFormat="1" ht="15.6" x14ac:dyDescent="0.3"/>
    <row r="77" s="2" customFormat="1" ht="15.6" x14ac:dyDescent="0.3"/>
    <row r="78" s="2" customFormat="1" ht="15.6" x14ac:dyDescent="0.3"/>
    <row r="79" s="2" customFormat="1" ht="15.6" x14ac:dyDescent="0.3"/>
    <row r="80" s="2" customFormat="1" ht="15.6" x14ac:dyDescent="0.3"/>
    <row r="81" s="2" customFormat="1" ht="15.6" x14ac:dyDescent="0.3"/>
    <row r="82" s="2" customFormat="1" ht="15.6" x14ac:dyDescent="0.3"/>
    <row r="83" s="2" customFormat="1" ht="15.6" x14ac:dyDescent="0.3"/>
    <row r="84" s="2" customFormat="1" ht="15.6" x14ac:dyDescent="0.3"/>
    <row r="85" s="2" customFormat="1" ht="15.6" x14ac:dyDescent="0.3"/>
    <row r="86" s="2" customFormat="1" ht="15.6" x14ac:dyDescent="0.3"/>
    <row r="87" s="2" customFormat="1" ht="15.6" x14ac:dyDescent="0.3"/>
    <row r="88" s="2" customFormat="1" ht="15.6" x14ac:dyDescent="0.3"/>
    <row r="89" s="2" customFormat="1" ht="15.6" x14ac:dyDescent="0.3"/>
    <row r="90" s="2" customFormat="1" ht="15.6" x14ac:dyDescent="0.3"/>
    <row r="91" s="2" customFormat="1" ht="15.6" x14ac:dyDescent="0.3"/>
    <row r="92" s="2" customFormat="1" ht="15.6" x14ac:dyDescent="0.3"/>
    <row r="93" s="2" customFormat="1" ht="15.6" x14ac:dyDescent="0.3"/>
    <row r="94" s="2" customFormat="1" ht="15.6" x14ac:dyDescent="0.3"/>
    <row r="95" s="2" customFormat="1" ht="15.6" x14ac:dyDescent="0.3"/>
    <row r="96" s="2" customFormat="1" ht="15.6" x14ac:dyDescent="0.3"/>
    <row r="97" s="2" customFormat="1" ht="15.6" x14ac:dyDescent="0.3"/>
    <row r="98" s="2" customFormat="1" ht="15.6" x14ac:dyDescent="0.3"/>
    <row r="99" s="2" customFormat="1" ht="15.6" x14ac:dyDescent="0.3"/>
    <row r="100" s="2" customFormat="1" ht="15.6" x14ac:dyDescent="0.3"/>
    <row r="101" s="2" customFormat="1" ht="15.6" x14ac:dyDescent="0.3"/>
    <row r="102" s="2" customFormat="1" ht="15.6" x14ac:dyDescent="0.3"/>
    <row r="103" s="2" customFormat="1" ht="15.6" x14ac:dyDescent="0.3"/>
    <row r="104" s="2" customFormat="1" ht="15.6" x14ac:dyDescent="0.3"/>
    <row r="105" s="2" customFormat="1" ht="15.6" x14ac:dyDescent="0.3"/>
    <row r="106" s="2" customFormat="1" ht="15.6" x14ac:dyDescent="0.3"/>
    <row r="107" s="2" customFormat="1" ht="15.6" x14ac:dyDescent="0.3"/>
    <row r="108" s="2" customFormat="1" ht="15.6" x14ac:dyDescent="0.3"/>
    <row r="109" s="2" customFormat="1" ht="15.6" x14ac:dyDescent="0.3"/>
    <row r="110" s="2" customFormat="1" ht="15.6" x14ac:dyDescent="0.3"/>
    <row r="111" s="2" customFormat="1" ht="15.6" x14ac:dyDescent="0.3"/>
    <row r="112" s="2" customFormat="1" ht="15.6" x14ac:dyDescent="0.3"/>
    <row r="113" s="2" customFormat="1" ht="15.6" x14ac:dyDescent="0.3"/>
    <row r="114" s="2" customFormat="1" ht="15.6" x14ac:dyDescent="0.3"/>
    <row r="115" s="2" customFormat="1" ht="15.6" x14ac:dyDescent="0.3"/>
    <row r="116" s="2" customFormat="1" ht="15.6" x14ac:dyDescent="0.3"/>
    <row r="117" s="2" customFormat="1" ht="15.6" x14ac:dyDescent="0.3"/>
    <row r="118" s="2" customFormat="1" ht="15.6" x14ac:dyDescent="0.3"/>
    <row r="119" s="2" customFormat="1" ht="15.6" x14ac:dyDescent="0.3"/>
    <row r="120" s="2" customFormat="1" ht="15.6" x14ac:dyDescent="0.3"/>
    <row r="121" s="2" customFormat="1" ht="15.6" x14ac:dyDescent="0.3"/>
    <row r="122" s="2" customFormat="1" ht="15.6" x14ac:dyDescent="0.3"/>
    <row r="123" s="2" customFormat="1" ht="15.6" x14ac:dyDescent="0.3"/>
    <row r="124" s="2" customFormat="1" ht="15.6" x14ac:dyDescent="0.3"/>
    <row r="125" s="2" customFormat="1" ht="15.6" x14ac:dyDescent="0.3"/>
    <row r="126" s="2" customFormat="1" ht="15.6" x14ac:dyDescent="0.3"/>
    <row r="127" s="2" customFormat="1" ht="15.6" x14ac:dyDescent="0.3"/>
    <row r="128" s="2" customFormat="1" ht="15.6" x14ac:dyDescent="0.3"/>
    <row r="129" s="2" customFormat="1" ht="15.6" x14ac:dyDescent="0.3"/>
    <row r="130" s="2" customFormat="1" ht="15.6" x14ac:dyDescent="0.3"/>
    <row r="131" s="2" customFormat="1" ht="15.6" x14ac:dyDescent="0.3"/>
    <row r="132" s="2" customFormat="1" ht="15.6" x14ac:dyDescent="0.3"/>
    <row r="133" s="2" customFormat="1" ht="15.6" x14ac:dyDescent="0.3"/>
    <row r="134" s="2" customFormat="1" ht="15.6" x14ac:dyDescent="0.3"/>
    <row r="135" s="2" customFormat="1" ht="15.6" x14ac:dyDescent="0.3"/>
    <row r="136" s="2" customFormat="1" ht="15.6" x14ac:dyDescent="0.3"/>
    <row r="137" s="2" customFormat="1" ht="15.6" x14ac:dyDescent="0.3"/>
    <row r="138" s="2" customFormat="1" ht="15.6" x14ac:dyDescent="0.3"/>
    <row r="139" s="2" customFormat="1" ht="15.6" x14ac:dyDescent="0.3"/>
    <row r="140" s="2" customFormat="1" ht="15.6" x14ac:dyDescent="0.3"/>
    <row r="141" s="2" customFormat="1" ht="15.6" x14ac:dyDescent="0.3"/>
    <row r="142" s="2" customFormat="1" ht="15.6" x14ac:dyDescent="0.3"/>
    <row r="143" s="2" customFormat="1" ht="15.6" x14ac:dyDescent="0.3"/>
    <row r="144" s="2" customFormat="1" ht="15.6" x14ac:dyDescent="0.3"/>
    <row r="145" s="2" customFormat="1" ht="15.6" x14ac:dyDescent="0.3"/>
    <row r="146" s="2" customFormat="1" ht="15.6" x14ac:dyDescent="0.3"/>
    <row r="147" s="2" customFormat="1" ht="15.6" x14ac:dyDescent="0.3"/>
    <row r="148" s="2" customFormat="1" ht="15.6" x14ac:dyDescent="0.3"/>
    <row r="149" s="2" customFormat="1" ht="15.6" x14ac:dyDescent="0.3"/>
    <row r="150" s="2" customFormat="1" ht="15.6" x14ac:dyDescent="0.3"/>
    <row r="151" s="2" customFormat="1" ht="15.6" x14ac:dyDescent="0.3"/>
    <row r="152" s="2" customFormat="1" ht="15.6" x14ac:dyDescent="0.3"/>
    <row r="153" s="2" customFormat="1" ht="15.6" x14ac:dyDescent="0.3"/>
    <row r="154" s="2" customFormat="1" ht="15.6" x14ac:dyDescent="0.3"/>
    <row r="155" s="2" customFormat="1" ht="15.6" x14ac:dyDescent="0.3"/>
    <row r="156" s="2" customFormat="1" ht="15.6" x14ac:dyDescent="0.3"/>
    <row r="157" s="2" customFormat="1" ht="15.6" x14ac:dyDescent="0.3"/>
    <row r="158" s="2" customFormat="1" ht="15.6" x14ac:dyDescent="0.3"/>
    <row r="159" s="2" customFormat="1" ht="15.6" x14ac:dyDescent="0.3"/>
    <row r="160" s="2" customFormat="1" ht="15.6" x14ac:dyDescent="0.3"/>
    <row r="161" s="2" customFormat="1" ht="15.6" x14ac:dyDescent="0.3"/>
    <row r="162" s="2" customFormat="1" ht="15.6" x14ac:dyDescent="0.3"/>
    <row r="163" s="2" customFormat="1" ht="15.6" x14ac:dyDescent="0.3"/>
    <row r="164" s="2" customFormat="1" ht="15.6" x14ac:dyDescent="0.3"/>
    <row r="165" s="2" customFormat="1" ht="15.6" x14ac:dyDescent="0.3"/>
    <row r="166" s="2" customFormat="1" ht="15.6" x14ac:dyDescent="0.3"/>
    <row r="167" s="2" customFormat="1" ht="15.6" x14ac:dyDescent="0.3"/>
    <row r="168" s="2" customFormat="1" ht="15.6" x14ac:dyDescent="0.3"/>
    <row r="169" s="2" customFormat="1" ht="15.6" x14ac:dyDescent="0.3"/>
    <row r="170" s="2" customFormat="1" ht="15.6" x14ac:dyDescent="0.3"/>
    <row r="171" s="2" customFormat="1" ht="15.6" x14ac:dyDescent="0.3"/>
    <row r="172" s="2" customFormat="1" ht="15.6" x14ac:dyDescent="0.3"/>
    <row r="173" s="2" customFormat="1" ht="15.6" x14ac:dyDescent="0.3"/>
    <row r="174" s="2" customFormat="1" ht="15.6" x14ac:dyDescent="0.3"/>
    <row r="175" s="2" customFormat="1" ht="15.6" x14ac:dyDescent="0.3"/>
    <row r="176" s="2" customFormat="1" ht="15.6" x14ac:dyDescent="0.3"/>
    <row r="177" spans="3:13" s="2" customFormat="1" ht="15.6" x14ac:dyDescent="0.3"/>
    <row r="178" spans="3:13" s="2" customFormat="1" ht="15.6" x14ac:dyDescent="0.3"/>
    <row r="179" spans="3:13" s="2" customFormat="1" ht="15.6" x14ac:dyDescent="0.3"/>
    <row r="180" spans="3:13" s="2" customFormat="1" ht="15.6" x14ac:dyDescent="0.3"/>
    <row r="181" spans="3:13" s="2" customFormat="1" ht="15.6" x14ac:dyDescent="0.3"/>
    <row r="182" spans="3:13" s="2" customFormat="1" ht="15.6" x14ac:dyDescent="0.3"/>
    <row r="183" spans="3:13" s="2" customFormat="1" ht="15.6" x14ac:dyDescent="0.3"/>
    <row r="184" spans="3:13" s="2" customFormat="1" ht="15.6" x14ac:dyDescent="0.3"/>
    <row r="185" spans="3:13" s="2" customFormat="1" ht="15.6" x14ac:dyDescent="0.3"/>
    <row r="186" spans="3:13" s="2" customFormat="1" ht="15.6" x14ac:dyDescent="0.3"/>
    <row r="187" spans="3:13" x14ac:dyDescent="0.25">
      <c r="C187" s="1"/>
      <c r="F187" s="1"/>
      <c r="G187" s="1"/>
      <c r="J187" s="1"/>
      <c r="M187" s="1"/>
    </row>
    <row r="188" spans="3:13" x14ac:dyDescent="0.25">
      <c r="C188" s="1"/>
      <c r="F188" s="1"/>
      <c r="G188" s="1"/>
      <c r="J188" s="1"/>
      <c r="M188" s="1"/>
    </row>
    <row r="189" spans="3:13" x14ac:dyDescent="0.25">
      <c r="C189" s="1"/>
      <c r="F189" s="1"/>
      <c r="G189" s="1"/>
      <c r="J189" s="1"/>
      <c r="M189" s="1"/>
    </row>
    <row r="190" spans="3:13" x14ac:dyDescent="0.25">
      <c r="C190" s="1"/>
      <c r="F190" s="1"/>
      <c r="G190" s="1"/>
      <c r="J190" s="1"/>
      <c r="M190" s="1"/>
    </row>
    <row r="191" spans="3:13" x14ac:dyDescent="0.25">
      <c r="C191" s="1"/>
      <c r="F191" s="1"/>
      <c r="G191" s="1"/>
      <c r="J191" s="1"/>
      <c r="M191" s="1"/>
    </row>
    <row r="192" spans="3:13" x14ac:dyDescent="0.25">
      <c r="C192" s="1"/>
      <c r="F192" s="1"/>
      <c r="G192" s="1"/>
      <c r="J192" s="1"/>
      <c r="M192" s="1"/>
    </row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="1" customFormat="1" x14ac:dyDescent="0.25"/>
    <row r="1314" s="1" customFormat="1" x14ac:dyDescent="0.25"/>
    <row r="1315" s="1" customFormat="1" x14ac:dyDescent="0.25"/>
    <row r="1316" s="1" customFormat="1" x14ac:dyDescent="0.25"/>
    <row r="1317" s="1" customFormat="1" x14ac:dyDescent="0.25"/>
    <row r="1318" s="1" customFormat="1" x14ac:dyDescent="0.25"/>
    <row r="1319" s="1" customFormat="1" x14ac:dyDescent="0.25"/>
    <row r="1320" s="1" customFormat="1" x14ac:dyDescent="0.25"/>
    <row r="1321" s="1" customFormat="1" x14ac:dyDescent="0.25"/>
    <row r="1322" s="1" customFormat="1" x14ac:dyDescent="0.25"/>
    <row r="1323" s="1" customFormat="1" x14ac:dyDescent="0.25"/>
    <row r="1324" s="1" customFormat="1" x14ac:dyDescent="0.25"/>
    <row r="1325" s="1" customFormat="1" x14ac:dyDescent="0.25"/>
    <row r="1326" s="1" customFormat="1" x14ac:dyDescent="0.25"/>
    <row r="1327" s="1" customFormat="1" x14ac:dyDescent="0.25"/>
    <row r="1328" s="1" customFormat="1" x14ac:dyDescent="0.25"/>
    <row r="1329" s="1" customFormat="1" x14ac:dyDescent="0.25"/>
    <row r="1330" s="1" customFormat="1" x14ac:dyDescent="0.25"/>
    <row r="1331" s="1" customFormat="1" x14ac:dyDescent="0.25"/>
    <row r="1332" s="1" customFormat="1" x14ac:dyDescent="0.25"/>
    <row r="1333" s="1" customFormat="1" x14ac:dyDescent="0.25"/>
    <row r="1334" s="1" customFormat="1" x14ac:dyDescent="0.25"/>
    <row r="1335" s="1" customFormat="1" x14ac:dyDescent="0.25"/>
    <row r="1336" s="1" customFormat="1" x14ac:dyDescent="0.25"/>
    <row r="1337" s="1" customFormat="1" x14ac:dyDescent="0.25"/>
    <row r="1338" s="1" customFormat="1" x14ac:dyDescent="0.25"/>
    <row r="1339" s="1" customFormat="1" x14ac:dyDescent="0.25"/>
    <row r="1340" s="1" customFormat="1" x14ac:dyDescent="0.25"/>
    <row r="1341" s="1" customFormat="1" x14ac:dyDescent="0.25"/>
    <row r="1342" s="1" customFormat="1" x14ac:dyDescent="0.25"/>
    <row r="1343" s="1" customFormat="1" x14ac:dyDescent="0.25"/>
    <row r="1344" s="1" customFormat="1" x14ac:dyDescent="0.25"/>
    <row r="1345" s="1" customFormat="1" x14ac:dyDescent="0.25"/>
    <row r="1346" s="1" customFormat="1" x14ac:dyDescent="0.25"/>
    <row r="1347" s="1" customFormat="1" x14ac:dyDescent="0.25"/>
    <row r="1348" s="1" customFormat="1" x14ac:dyDescent="0.25"/>
    <row r="1349" s="1" customFormat="1" x14ac:dyDescent="0.25"/>
    <row r="1350" s="1" customFormat="1" x14ac:dyDescent="0.25"/>
    <row r="1351" s="1" customFormat="1" x14ac:dyDescent="0.25"/>
    <row r="1352" s="1" customFormat="1" x14ac:dyDescent="0.25"/>
    <row r="1353" s="1" customFormat="1" x14ac:dyDescent="0.25"/>
    <row r="1354" s="1" customFormat="1" x14ac:dyDescent="0.25"/>
    <row r="1355" s="1" customFormat="1" x14ac:dyDescent="0.25"/>
    <row r="1356" s="1" customFormat="1" x14ac:dyDescent="0.25"/>
    <row r="1357" s="1" customFormat="1" x14ac:dyDescent="0.25"/>
    <row r="1358" s="1" customFormat="1" x14ac:dyDescent="0.25"/>
    <row r="1359" s="1" customFormat="1" x14ac:dyDescent="0.25"/>
    <row r="1360" s="1" customFormat="1" x14ac:dyDescent="0.25"/>
    <row r="1361" s="1" customFormat="1" x14ac:dyDescent="0.25"/>
    <row r="1362" s="1" customFormat="1" x14ac:dyDescent="0.25"/>
    <row r="1363" s="1" customFormat="1" x14ac:dyDescent="0.25"/>
    <row r="1364" s="1" customFormat="1" x14ac:dyDescent="0.25"/>
    <row r="1365" s="1" customFormat="1" x14ac:dyDescent="0.25"/>
    <row r="1366" s="1" customFormat="1" x14ac:dyDescent="0.25"/>
    <row r="1367" s="1" customFormat="1" x14ac:dyDescent="0.25"/>
    <row r="1368" s="1" customFormat="1" x14ac:dyDescent="0.25"/>
    <row r="1369" s="1" customFormat="1" x14ac:dyDescent="0.25"/>
    <row r="1370" s="1" customFormat="1" x14ac:dyDescent="0.25"/>
    <row r="1371" s="1" customFormat="1" x14ac:dyDescent="0.25"/>
    <row r="1372" s="1" customFormat="1" x14ac:dyDescent="0.25"/>
    <row r="1373" s="1" customFormat="1" x14ac:dyDescent="0.25"/>
    <row r="1374" s="1" customFormat="1" x14ac:dyDescent="0.25"/>
    <row r="1375" s="1" customFormat="1" x14ac:dyDescent="0.25"/>
    <row r="1376" s="1" customFormat="1" x14ac:dyDescent="0.25"/>
    <row r="1377" s="1" customFormat="1" x14ac:dyDescent="0.25"/>
    <row r="1378" s="1" customFormat="1" x14ac:dyDescent="0.25"/>
    <row r="1379" s="1" customFormat="1" x14ac:dyDescent="0.25"/>
    <row r="1380" s="1" customFormat="1" x14ac:dyDescent="0.25"/>
    <row r="1381" s="1" customFormat="1" x14ac:dyDescent="0.25"/>
    <row r="1382" s="1" customFormat="1" x14ac:dyDescent="0.25"/>
    <row r="1383" s="1" customFormat="1" x14ac:dyDescent="0.25"/>
    <row r="1384" s="1" customFormat="1" x14ac:dyDescent="0.25"/>
    <row r="1385" s="1" customFormat="1" x14ac:dyDescent="0.25"/>
    <row r="1386" s="1" customFormat="1" x14ac:dyDescent="0.25"/>
    <row r="1387" s="1" customFormat="1" x14ac:dyDescent="0.25"/>
    <row r="1388" s="1" customFormat="1" x14ac:dyDescent="0.25"/>
    <row r="1389" s="1" customFormat="1" x14ac:dyDescent="0.25"/>
    <row r="1390" s="1" customFormat="1" x14ac:dyDescent="0.25"/>
    <row r="1391" s="1" customFormat="1" x14ac:dyDescent="0.25"/>
    <row r="1392" s="1" customFormat="1" x14ac:dyDescent="0.25"/>
    <row r="1393" s="1" customFormat="1" x14ac:dyDescent="0.25"/>
    <row r="1394" s="1" customFormat="1" x14ac:dyDescent="0.25"/>
    <row r="1395" s="1" customFormat="1" x14ac:dyDescent="0.25"/>
    <row r="1396" s="1" customFormat="1" x14ac:dyDescent="0.25"/>
    <row r="1397" s="1" customFormat="1" x14ac:dyDescent="0.25"/>
    <row r="1398" s="1" customFormat="1" x14ac:dyDescent="0.25"/>
    <row r="1399" s="1" customFormat="1" x14ac:dyDescent="0.25"/>
    <row r="1400" s="1" customFormat="1" x14ac:dyDescent="0.25"/>
    <row r="1401" s="1" customFormat="1" x14ac:dyDescent="0.25"/>
    <row r="1402" s="1" customFormat="1" x14ac:dyDescent="0.25"/>
    <row r="1403" s="1" customFormat="1" x14ac:dyDescent="0.25"/>
    <row r="1404" s="1" customFormat="1" x14ac:dyDescent="0.25"/>
    <row r="1405" s="1" customFormat="1" x14ac:dyDescent="0.25"/>
    <row r="1406" s="1" customFormat="1" x14ac:dyDescent="0.25"/>
    <row r="1407" s="1" customFormat="1" x14ac:dyDescent="0.25"/>
    <row r="1408" s="1" customFormat="1" x14ac:dyDescent="0.25"/>
    <row r="1409" s="1" customFormat="1" x14ac:dyDescent="0.25"/>
    <row r="1410" s="1" customFormat="1" x14ac:dyDescent="0.25"/>
    <row r="1411" s="1" customFormat="1" x14ac:dyDescent="0.25"/>
    <row r="1412" s="1" customFormat="1" x14ac:dyDescent="0.25"/>
    <row r="1413" s="1" customFormat="1" x14ac:dyDescent="0.25"/>
    <row r="1414" s="1" customFormat="1" x14ac:dyDescent="0.25"/>
    <row r="1415" s="1" customFormat="1" x14ac:dyDescent="0.25"/>
    <row r="1416" s="1" customFormat="1" x14ac:dyDescent="0.25"/>
    <row r="1417" s="1" customFormat="1" x14ac:dyDescent="0.25"/>
    <row r="1418" s="1" customFormat="1" x14ac:dyDescent="0.25"/>
    <row r="1419" s="1" customFormat="1" x14ac:dyDescent="0.25"/>
    <row r="1420" s="1" customFormat="1" x14ac:dyDescent="0.25"/>
    <row r="1421" s="1" customFormat="1" x14ac:dyDescent="0.25"/>
    <row r="1422" s="1" customFormat="1" x14ac:dyDescent="0.25"/>
    <row r="1423" s="1" customFormat="1" x14ac:dyDescent="0.25"/>
    <row r="1424" s="1" customFormat="1" x14ac:dyDescent="0.25"/>
    <row r="1425" s="1" customFormat="1" x14ac:dyDescent="0.25"/>
    <row r="1426" s="1" customFormat="1" x14ac:dyDescent="0.25"/>
    <row r="1427" s="1" customFormat="1" x14ac:dyDescent="0.25"/>
    <row r="1428" s="1" customFormat="1" x14ac:dyDescent="0.25"/>
    <row r="1429" s="1" customFormat="1" x14ac:dyDescent="0.25"/>
    <row r="1430" s="1" customFormat="1" x14ac:dyDescent="0.25"/>
    <row r="1431" s="1" customFormat="1" x14ac:dyDescent="0.25"/>
    <row r="1432" s="1" customFormat="1" x14ac:dyDescent="0.25"/>
    <row r="1433" s="1" customFormat="1" x14ac:dyDescent="0.25"/>
    <row r="1434" s="1" customFormat="1" x14ac:dyDescent="0.25"/>
    <row r="1435" s="1" customFormat="1" x14ac:dyDescent="0.25"/>
    <row r="1436" s="1" customFormat="1" x14ac:dyDescent="0.25"/>
    <row r="1437" s="1" customFormat="1" x14ac:dyDescent="0.25"/>
    <row r="1438" s="1" customFormat="1" x14ac:dyDescent="0.25"/>
    <row r="1439" s="1" customFormat="1" x14ac:dyDescent="0.25"/>
    <row r="1440" s="1" customFormat="1" x14ac:dyDescent="0.25"/>
    <row r="1441" s="1" customFormat="1" x14ac:dyDescent="0.25"/>
    <row r="1442" s="1" customFormat="1" x14ac:dyDescent="0.25"/>
    <row r="1443" s="1" customFormat="1" x14ac:dyDescent="0.25"/>
    <row r="1444" s="1" customFormat="1" x14ac:dyDescent="0.25"/>
    <row r="1445" s="1" customFormat="1" x14ac:dyDescent="0.25"/>
    <row r="1446" s="1" customFormat="1" x14ac:dyDescent="0.25"/>
    <row r="1447" s="1" customFormat="1" x14ac:dyDescent="0.25"/>
    <row r="1448" s="1" customFormat="1" x14ac:dyDescent="0.25"/>
    <row r="1449" s="1" customFormat="1" x14ac:dyDescent="0.25"/>
    <row r="1450" s="1" customFormat="1" x14ac:dyDescent="0.25"/>
    <row r="1451" s="1" customFormat="1" x14ac:dyDescent="0.25"/>
    <row r="1452" s="1" customFormat="1" x14ac:dyDescent="0.25"/>
    <row r="1453" s="1" customFormat="1" x14ac:dyDescent="0.25"/>
    <row r="1454" s="1" customFormat="1" x14ac:dyDescent="0.25"/>
    <row r="1455" s="1" customFormat="1" x14ac:dyDescent="0.25"/>
    <row r="1456" s="1" customFormat="1" x14ac:dyDescent="0.25"/>
    <row r="1457" s="1" customFormat="1" x14ac:dyDescent="0.25"/>
    <row r="1458" s="1" customFormat="1" x14ac:dyDescent="0.25"/>
    <row r="1459" s="1" customFormat="1" x14ac:dyDescent="0.25"/>
    <row r="1460" s="1" customFormat="1" x14ac:dyDescent="0.25"/>
    <row r="1461" s="1" customFormat="1" x14ac:dyDescent="0.25"/>
    <row r="1462" s="1" customFormat="1" x14ac:dyDescent="0.25"/>
    <row r="1463" s="1" customFormat="1" x14ac:dyDescent="0.25"/>
    <row r="1464" s="1" customFormat="1" x14ac:dyDescent="0.25"/>
    <row r="1465" s="1" customFormat="1" x14ac:dyDescent="0.25"/>
    <row r="1466" s="1" customFormat="1" x14ac:dyDescent="0.25"/>
    <row r="1467" s="1" customFormat="1" x14ac:dyDescent="0.25"/>
    <row r="1468" s="1" customFormat="1" x14ac:dyDescent="0.25"/>
    <row r="1469" s="1" customFormat="1" x14ac:dyDescent="0.25"/>
    <row r="1470" s="1" customFormat="1" x14ac:dyDescent="0.25"/>
    <row r="1471" s="1" customFormat="1" x14ac:dyDescent="0.25"/>
    <row r="1472" s="1" customFormat="1" x14ac:dyDescent="0.25"/>
    <row r="1473" s="1" customFormat="1" x14ac:dyDescent="0.25"/>
    <row r="1474" s="1" customFormat="1" x14ac:dyDescent="0.25"/>
    <row r="1475" s="1" customFormat="1" x14ac:dyDescent="0.25"/>
    <row r="1476" s="1" customFormat="1" x14ac:dyDescent="0.25"/>
    <row r="1477" s="1" customFormat="1" x14ac:dyDescent="0.25"/>
    <row r="1478" s="1" customFormat="1" x14ac:dyDescent="0.25"/>
    <row r="1479" s="1" customFormat="1" x14ac:dyDescent="0.25"/>
    <row r="1480" s="1" customFormat="1" x14ac:dyDescent="0.25"/>
    <row r="1481" s="1" customFormat="1" x14ac:dyDescent="0.25"/>
    <row r="1482" s="1" customFormat="1" x14ac:dyDescent="0.25"/>
    <row r="1483" s="1" customFormat="1" x14ac:dyDescent="0.25"/>
    <row r="1484" s="1" customFormat="1" x14ac:dyDescent="0.25"/>
    <row r="1485" s="1" customFormat="1" x14ac:dyDescent="0.25"/>
    <row r="1486" s="1" customFormat="1" x14ac:dyDescent="0.25"/>
    <row r="1487" s="1" customFormat="1" x14ac:dyDescent="0.25"/>
    <row r="1488" s="1" customFormat="1" x14ac:dyDescent="0.25"/>
    <row r="1489" s="1" customFormat="1" x14ac:dyDescent="0.25"/>
    <row r="1490" s="1" customFormat="1" x14ac:dyDescent="0.25"/>
    <row r="1491" s="1" customFormat="1" x14ac:dyDescent="0.25"/>
    <row r="1492" s="1" customFormat="1" x14ac:dyDescent="0.25"/>
    <row r="1493" s="1" customFormat="1" x14ac:dyDescent="0.25"/>
    <row r="1494" s="1" customFormat="1" x14ac:dyDescent="0.25"/>
    <row r="1495" s="1" customFormat="1" x14ac:dyDescent="0.25"/>
    <row r="1496" s="1" customFormat="1" x14ac:dyDescent="0.25"/>
    <row r="1497" s="1" customFormat="1" x14ac:dyDescent="0.25"/>
    <row r="1498" s="1" customFormat="1" x14ac:dyDescent="0.25"/>
    <row r="1499" s="1" customFormat="1" x14ac:dyDescent="0.25"/>
    <row r="1500" s="1" customFormat="1" x14ac:dyDescent="0.25"/>
    <row r="1501" s="1" customFormat="1" x14ac:dyDescent="0.25"/>
    <row r="1502" s="1" customFormat="1" x14ac:dyDescent="0.25"/>
    <row r="1503" s="1" customFormat="1" x14ac:dyDescent="0.25"/>
    <row r="1504" s="1" customFormat="1" x14ac:dyDescent="0.25"/>
    <row r="1505" s="1" customFormat="1" x14ac:dyDescent="0.25"/>
    <row r="1506" s="1" customFormat="1" x14ac:dyDescent="0.25"/>
    <row r="1507" s="1" customFormat="1" x14ac:dyDescent="0.25"/>
    <row r="1508" s="1" customFormat="1" x14ac:dyDescent="0.25"/>
    <row r="1509" s="1" customFormat="1" x14ac:dyDescent="0.25"/>
    <row r="1510" s="1" customFormat="1" x14ac:dyDescent="0.25"/>
    <row r="1511" s="1" customFormat="1" x14ac:dyDescent="0.25"/>
    <row r="1512" s="1" customFormat="1" x14ac:dyDescent="0.25"/>
    <row r="1513" s="1" customFormat="1" x14ac:dyDescent="0.25"/>
    <row r="1514" s="1" customFormat="1" x14ac:dyDescent="0.25"/>
    <row r="1515" s="1" customFormat="1" x14ac:dyDescent="0.25"/>
    <row r="1516" s="1" customFormat="1" x14ac:dyDescent="0.25"/>
    <row r="1517" s="1" customFormat="1" x14ac:dyDescent="0.25"/>
    <row r="1518" s="1" customFormat="1" x14ac:dyDescent="0.25"/>
    <row r="1519" s="1" customFormat="1" x14ac:dyDescent="0.25"/>
    <row r="1520" s="1" customFormat="1" x14ac:dyDescent="0.25"/>
    <row r="1521" s="1" customFormat="1" x14ac:dyDescent="0.25"/>
    <row r="1522" s="1" customFormat="1" x14ac:dyDescent="0.25"/>
    <row r="1523" s="1" customFormat="1" x14ac:dyDescent="0.25"/>
    <row r="1524" s="1" customFormat="1" x14ac:dyDescent="0.25"/>
    <row r="1525" s="1" customFormat="1" x14ac:dyDescent="0.25"/>
    <row r="1526" s="1" customFormat="1" x14ac:dyDescent="0.25"/>
    <row r="1527" s="1" customFormat="1" x14ac:dyDescent="0.25"/>
    <row r="1528" s="1" customFormat="1" x14ac:dyDescent="0.25"/>
    <row r="1529" s="1" customFormat="1" x14ac:dyDescent="0.25"/>
    <row r="1530" s="1" customFormat="1" x14ac:dyDescent="0.25"/>
    <row r="1531" s="1" customFormat="1" x14ac:dyDescent="0.25"/>
    <row r="1532" s="1" customFormat="1" x14ac:dyDescent="0.25"/>
    <row r="1533" s="1" customFormat="1" x14ac:dyDescent="0.25"/>
    <row r="1534" s="1" customFormat="1" x14ac:dyDescent="0.25"/>
    <row r="1535" s="1" customFormat="1" x14ac:dyDescent="0.25"/>
    <row r="1536" s="1" customFormat="1" x14ac:dyDescent="0.25"/>
    <row r="1537" s="1" customFormat="1" x14ac:dyDescent="0.25"/>
    <row r="1538" s="1" customFormat="1" x14ac:dyDescent="0.25"/>
    <row r="1539" s="1" customFormat="1" x14ac:dyDescent="0.25"/>
    <row r="1540" s="1" customFormat="1" x14ac:dyDescent="0.25"/>
    <row r="1541" s="1" customFormat="1" x14ac:dyDescent="0.25"/>
    <row r="1542" s="1" customFormat="1" x14ac:dyDescent="0.25"/>
    <row r="1543" s="1" customFormat="1" x14ac:dyDescent="0.25"/>
    <row r="1544" s="1" customFormat="1" x14ac:dyDescent="0.25"/>
    <row r="1545" s="1" customFormat="1" x14ac:dyDescent="0.25"/>
    <row r="1546" s="1" customFormat="1" x14ac:dyDescent="0.25"/>
    <row r="1547" s="1" customFormat="1" x14ac:dyDescent="0.25"/>
    <row r="1548" s="1" customFormat="1" x14ac:dyDescent="0.25"/>
    <row r="1549" s="1" customFormat="1" x14ac:dyDescent="0.25"/>
    <row r="1550" s="1" customFormat="1" x14ac:dyDescent="0.25"/>
    <row r="1551" s="1" customFormat="1" x14ac:dyDescent="0.25"/>
    <row r="1552" s="1" customFormat="1" x14ac:dyDescent="0.25"/>
    <row r="1553" s="1" customFormat="1" x14ac:dyDescent="0.25"/>
    <row r="1554" s="1" customFormat="1" x14ac:dyDescent="0.25"/>
    <row r="1555" s="1" customFormat="1" x14ac:dyDescent="0.25"/>
    <row r="1556" s="1" customFormat="1" x14ac:dyDescent="0.25"/>
    <row r="1557" s="1" customFormat="1" x14ac:dyDescent="0.25"/>
    <row r="1558" s="1" customFormat="1" x14ac:dyDescent="0.25"/>
    <row r="1559" s="1" customFormat="1" x14ac:dyDescent="0.25"/>
    <row r="1560" s="1" customFormat="1" x14ac:dyDescent="0.25"/>
    <row r="1561" s="1" customFormat="1" x14ac:dyDescent="0.25"/>
    <row r="1562" s="1" customFormat="1" x14ac:dyDescent="0.25"/>
    <row r="1563" s="1" customFormat="1" x14ac:dyDescent="0.25"/>
    <row r="1564" s="1" customFormat="1" x14ac:dyDescent="0.25"/>
    <row r="1565" s="1" customFormat="1" x14ac:dyDescent="0.25"/>
    <row r="1566" s="1" customFormat="1" x14ac:dyDescent="0.25"/>
    <row r="1567" s="1" customFormat="1" x14ac:dyDescent="0.25"/>
    <row r="1568" s="1" customFormat="1" x14ac:dyDescent="0.25"/>
    <row r="1569" s="1" customFormat="1" x14ac:dyDescent="0.25"/>
    <row r="1570" s="1" customFormat="1" x14ac:dyDescent="0.25"/>
    <row r="1571" s="1" customFormat="1" x14ac:dyDescent="0.25"/>
    <row r="1572" s="1" customFormat="1" x14ac:dyDescent="0.25"/>
    <row r="1573" s="1" customFormat="1" x14ac:dyDescent="0.25"/>
    <row r="1574" s="1" customFormat="1" x14ac:dyDescent="0.25"/>
    <row r="1575" s="1" customFormat="1" x14ac:dyDescent="0.25"/>
    <row r="1576" s="1" customFormat="1" x14ac:dyDescent="0.25"/>
    <row r="1577" s="1" customFormat="1" x14ac:dyDescent="0.25"/>
    <row r="1578" s="1" customFormat="1" x14ac:dyDescent="0.25"/>
    <row r="1579" s="1" customFormat="1" x14ac:dyDescent="0.25"/>
    <row r="1580" s="1" customFormat="1" x14ac:dyDescent="0.25"/>
    <row r="1581" s="1" customFormat="1" x14ac:dyDescent="0.25"/>
    <row r="1582" s="1" customFormat="1" x14ac:dyDescent="0.25"/>
    <row r="1583" s="1" customFormat="1" x14ac:dyDescent="0.25"/>
    <row r="1584" s="1" customFormat="1" x14ac:dyDescent="0.25"/>
    <row r="1585" s="1" customFormat="1" x14ac:dyDescent="0.25"/>
    <row r="1586" s="1" customFormat="1" x14ac:dyDescent="0.25"/>
    <row r="1587" s="1" customFormat="1" x14ac:dyDescent="0.25"/>
    <row r="1588" s="1" customFormat="1" x14ac:dyDescent="0.25"/>
    <row r="1589" s="1" customFormat="1" x14ac:dyDescent="0.25"/>
    <row r="1590" s="1" customFormat="1" x14ac:dyDescent="0.25"/>
    <row r="1591" s="1" customFormat="1" x14ac:dyDescent="0.25"/>
    <row r="1592" s="1" customFormat="1" x14ac:dyDescent="0.25"/>
    <row r="1593" s="1" customFormat="1" x14ac:dyDescent="0.25"/>
    <row r="1594" s="1" customFormat="1" x14ac:dyDescent="0.25"/>
    <row r="1595" s="1" customFormat="1" x14ac:dyDescent="0.25"/>
    <row r="1596" s="1" customFormat="1" x14ac:dyDescent="0.25"/>
    <row r="1597" s="1" customFormat="1" x14ac:dyDescent="0.25"/>
    <row r="1598" s="1" customFormat="1" x14ac:dyDescent="0.25"/>
    <row r="1599" s="1" customFormat="1" x14ac:dyDescent="0.25"/>
    <row r="1600" s="1" customFormat="1" x14ac:dyDescent="0.25"/>
    <row r="1601" s="1" customFormat="1" x14ac:dyDescent="0.25"/>
    <row r="1602" s="1" customFormat="1" x14ac:dyDescent="0.25"/>
    <row r="1603" s="1" customFormat="1" x14ac:dyDescent="0.25"/>
    <row r="1604" s="1" customFormat="1" x14ac:dyDescent="0.25"/>
    <row r="1605" s="1" customFormat="1" x14ac:dyDescent="0.25"/>
    <row r="1606" s="1" customFormat="1" x14ac:dyDescent="0.25"/>
    <row r="1607" s="1" customFormat="1" x14ac:dyDescent="0.25"/>
    <row r="1608" s="1" customFormat="1" x14ac:dyDescent="0.25"/>
    <row r="1609" s="1" customFormat="1" x14ac:dyDescent="0.25"/>
    <row r="1610" s="1" customFormat="1" x14ac:dyDescent="0.25"/>
    <row r="1611" s="1" customFormat="1" x14ac:dyDescent="0.25"/>
    <row r="1612" s="1" customFormat="1" x14ac:dyDescent="0.25"/>
    <row r="1613" s="1" customFormat="1" x14ac:dyDescent="0.25"/>
    <row r="1614" s="1" customFormat="1" x14ac:dyDescent="0.25"/>
    <row r="1615" s="1" customFormat="1" x14ac:dyDescent="0.25"/>
    <row r="1616" s="1" customFormat="1" x14ac:dyDescent="0.25"/>
    <row r="1617" s="1" customFormat="1" x14ac:dyDescent="0.25"/>
    <row r="1618" s="1" customFormat="1" x14ac:dyDescent="0.25"/>
    <row r="1619" s="1" customFormat="1" x14ac:dyDescent="0.25"/>
    <row r="1620" s="1" customFormat="1" x14ac:dyDescent="0.25"/>
    <row r="1621" s="1" customFormat="1" x14ac:dyDescent="0.25"/>
    <row r="1622" s="1" customFormat="1" x14ac:dyDescent="0.25"/>
    <row r="1623" s="1" customFormat="1" x14ac:dyDescent="0.25"/>
    <row r="1624" s="1" customFormat="1" x14ac:dyDescent="0.25"/>
    <row r="1625" s="1" customFormat="1" x14ac:dyDescent="0.25"/>
    <row r="1626" s="1" customFormat="1" x14ac:dyDescent="0.25"/>
    <row r="1627" s="1" customFormat="1" x14ac:dyDescent="0.25"/>
    <row r="1628" s="1" customFormat="1" x14ac:dyDescent="0.25"/>
    <row r="1629" s="1" customFormat="1" x14ac:dyDescent="0.25"/>
    <row r="1630" s="1" customFormat="1" x14ac:dyDescent="0.25"/>
    <row r="1631" s="1" customFormat="1" x14ac:dyDescent="0.25"/>
    <row r="1632" s="1" customFormat="1" x14ac:dyDescent="0.25"/>
    <row r="1633" s="1" customFormat="1" x14ac:dyDescent="0.25"/>
    <row r="1634" s="1" customFormat="1" x14ac:dyDescent="0.25"/>
    <row r="1635" s="1" customFormat="1" x14ac:dyDescent="0.25"/>
    <row r="1636" s="1" customFormat="1" x14ac:dyDescent="0.25"/>
    <row r="1637" s="1" customFormat="1" x14ac:dyDescent="0.25"/>
    <row r="1638" s="1" customFormat="1" x14ac:dyDescent="0.25"/>
    <row r="1639" s="1" customFormat="1" x14ac:dyDescent="0.25"/>
    <row r="1640" s="1" customFormat="1" x14ac:dyDescent="0.25"/>
    <row r="1641" s="1" customFormat="1" x14ac:dyDescent="0.25"/>
    <row r="1642" s="1" customFormat="1" x14ac:dyDescent="0.25"/>
    <row r="1643" s="1" customFormat="1" x14ac:dyDescent="0.25"/>
    <row r="1644" s="1" customFormat="1" x14ac:dyDescent="0.25"/>
    <row r="1645" s="1" customFormat="1" x14ac:dyDescent="0.25"/>
    <row r="1646" s="1" customFormat="1" x14ac:dyDescent="0.25"/>
    <row r="1647" s="1" customFormat="1" x14ac:dyDescent="0.25"/>
    <row r="1648" s="1" customFormat="1" x14ac:dyDescent="0.25"/>
    <row r="1649" s="1" customFormat="1" x14ac:dyDescent="0.25"/>
    <row r="1650" s="1" customFormat="1" x14ac:dyDescent="0.25"/>
    <row r="1651" s="1" customFormat="1" x14ac:dyDescent="0.25"/>
    <row r="1652" s="1" customFormat="1" x14ac:dyDescent="0.25"/>
    <row r="1653" s="1" customFormat="1" x14ac:dyDescent="0.25"/>
    <row r="1654" s="1" customFormat="1" x14ac:dyDescent="0.25"/>
    <row r="1655" s="1" customFormat="1" x14ac:dyDescent="0.25"/>
    <row r="1656" s="1" customFormat="1" x14ac:dyDescent="0.25"/>
    <row r="1657" s="1" customFormat="1" x14ac:dyDescent="0.25"/>
    <row r="1658" s="1" customFormat="1" x14ac:dyDescent="0.25"/>
    <row r="1659" s="1" customFormat="1" x14ac:dyDescent="0.25"/>
    <row r="1660" s="1" customFormat="1" x14ac:dyDescent="0.25"/>
    <row r="1661" s="1" customFormat="1" x14ac:dyDescent="0.25"/>
    <row r="1662" s="1" customFormat="1" x14ac:dyDescent="0.25"/>
    <row r="1663" s="1" customFormat="1" x14ac:dyDescent="0.25"/>
    <row r="1664" s="1" customFormat="1" x14ac:dyDescent="0.25"/>
    <row r="1665" s="1" customFormat="1" x14ac:dyDescent="0.25"/>
    <row r="1666" s="1" customFormat="1" x14ac:dyDescent="0.25"/>
    <row r="1667" s="1" customFormat="1" x14ac:dyDescent="0.25"/>
    <row r="1668" s="1" customFormat="1" x14ac:dyDescent="0.25"/>
    <row r="1669" s="1" customFormat="1" x14ac:dyDescent="0.25"/>
    <row r="1670" s="1" customFormat="1" x14ac:dyDescent="0.25"/>
    <row r="1671" s="1" customFormat="1" x14ac:dyDescent="0.25"/>
    <row r="1672" s="1" customFormat="1" x14ac:dyDescent="0.25"/>
    <row r="1673" s="1" customFormat="1" x14ac:dyDescent="0.25"/>
    <row r="1674" s="1" customFormat="1" x14ac:dyDescent="0.25"/>
    <row r="1675" s="1" customFormat="1" x14ac:dyDescent="0.25"/>
    <row r="1676" s="1" customFormat="1" x14ac:dyDescent="0.25"/>
    <row r="1677" s="1" customFormat="1" x14ac:dyDescent="0.25"/>
    <row r="1678" s="1" customFormat="1" x14ac:dyDescent="0.25"/>
    <row r="1679" s="1" customFormat="1" x14ac:dyDescent="0.25"/>
    <row r="1680" s="1" customFormat="1" x14ac:dyDescent="0.25"/>
    <row r="1681" s="1" customFormat="1" x14ac:dyDescent="0.25"/>
    <row r="1682" s="1" customFormat="1" x14ac:dyDescent="0.25"/>
    <row r="1683" s="1" customFormat="1" x14ac:dyDescent="0.25"/>
    <row r="1684" s="1" customFormat="1" x14ac:dyDescent="0.25"/>
    <row r="1685" s="1" customFormat="1" x14ac:dyDescent="0.25"/>
    <row r="1686" s="1" customFormat="1" x14ac:dyDescent="0.25"/>
    <row r="1687" s="1" customFormat="1" x14ac:dyDescent="0.25"/>
    <row r="1688" s="1" customFormat="1" x14ac:dyDescent="0.25"/>
    <row r="1689" s="1" customFormat="1" x14ac:dyDescent="0.25"/>
    <row r="1690" s="1" customFormat="1" x14ac:dyDescent="0.25"/>
    <row r="1691" s="1" customFormat="1" x14ac:dyDescent="0.25"/>
    <row r="1692" s="1" customFormat="1" x14ac:dyDescent="0.25"/>
    <row r="1693" s="1" customFormat="1" x14ac:dyDescent="0.25"/>
    <row r="1694" s="1" customFormat="1" x14ac:dyDescent="0.25"/>
    <row r="1695" s="1" customFormat="1" x14ac:dyDescent="0.25"/>
    <row r="1696" s="1" customFormat="1" x14ac:dyDescent="0.25"/>
    <row r="1697" s="1" customFormat="1" x14ac:dyDescent="0.25"/>
    <row r="1698" s="1" customFormat="1" x14ac:dyDescent="0.25"/>
    <row r="1699" s="1" customFormat="1" x14ac:dyDescent="0.25"/>
    <row r="1700" s="1" customFormat="1" x14ac:dyDescent="0.25"/>
    <row r="1701" s="1" customFormat="1" x14ac:dyDescent="0.25"/>
    <row r="1702" s="1" customFormat="1" x14ac:dyDescent="0.25"/>
    <row r="1703" s="1" customFormat="1" x14ac:dyDescent="0.25"/>
    <row r="1704" s="1" customFormat="1" x14ac:dyDescent="0.25"/>
    <row r="1705" s="1" customFormat="1" x14ac:dyDescent="0.25"/>
    <row r="1706" s="1" customFormat="1" x14ac:dyDescent="0.25"/>
    <row r="1707" s="1" customFormat="1" x14ac:dyDescent="0.25"/>
    <row r="1708" s="1" customFormat="1" x14ac:dyDescent="0.25"/>
    <row r="1709" s="1" customFormat="1" x14ac:dyDescent="0.25"/>
    <row r="1710" s="1" customFormat="1" x14ac:dyDescent="0.25"/>
    <row r="1711" s="1" customFormat="1" x14ac:dyDescent="0.25"/>
    <row r="1712" s="1" customFormat="1" x14ac:dyDescent="0.25"/>
    <row r="1713" s="1" customFormat="1" x14ac:dyDescent="0.25"/>
    <row r="1714" s="1" customFormat="1" x14ac:dyDescent="0.25"/>
    <row r="1715" s="1" customFormat="1" x14ac:dyDescent="0.25"/>
    <row r="1716" s="1" customFormat="1" x14ac:dyDescent="0.25"/>
    <row r="1717" s="1" customFormat="1" x14ac:dyDescent="0.25"/>
    <row r="1718" s="1" customFormat="1" x14ac:dyDescent="0.25"/>
    <row r="1719" s="1" customFormat="1" x14ac:dyDescent="0.25"/>
    <row r="1720" s="1" customFormat="1" x14ac:dyDescent="0.25"/>
    <row r="1721" s="1" customFormat="1" x14ac:dyDescent="0.25"/>
    <row r="1722" s="1" customFormat="1" x14ac:dyDescent="0.25"/>
    <row r="1723" s="1" customFormat="1" x14ac:dyDescent="0.25"/>
    <row r="1724" s="1" customFormat="1" x14ac:dyDescent="0.25"/>
    <row r="1725" s="1" customFormat="1" x14ac:dyDescent="0.25"/>
    <row r="1726" s="1" customFormat="1" x14ac:dyDescent="0.25"/>
    <row r="1727" s="1" customFormat="1" x14ac:dyDescent="0.25"/>
    <row r="1728" s="1" customFormat="1" x14ac:dyDescent="0.25"/>
    <row r="1729" s="1" customFormat="1" x14ac:dyDescent="0.25"/>
    <row r="1730" s="1" customFormat="1" x14ac:dyDescent="0.25"/>
    <row r="1731" s="1" customFormat="1" x14ac:dyDescent="0.25"/>
    <row r="1732" s="1" customFormat="1" x14ac:dyDescent="0.25"/>
    <row r="1733" s="1" customFormat="1" x14ac:dyDescent="0.25"/>
    <row r="1734" s="1" customFormat="1" x14ac:dyDescent="0.25"/>
    <row r="1735" s="1" customFormat="1" x14ac:dyDescent="0.25"/>
  </sheetData>
  <mergeCells count="13">
    <mergeCell ref="C3:F3"/>
    <mergeCell ref="G3:J3"/>
    <mergeCell ref="K3:L3"/>
    <mergeCell ref="M3:N3"/>
    <mergeCell ref="AA22:AA24"/>
    <mergeCell ref="AG22:AI22"/>
    <mergeCell ref="AG23:AI23"/>
    <mergeCell ref="AG3:AI3"/>
    <mergeCell ref="AM4:AP4"/>
    <mergeCell ref="AA28:AE28"/>
    <mergeCell ref="AB22:AB24"/>
    <mergeCell ref="AC22:AC24"/>
    <mergeCell ref="AD22:AD24"/>
  </mergeCells>
  <conditionalFormatting sqref="AC31">
    <cfRule type="expression" dxfId="11" priority="1">
      <formula>AE31&lt;0</formula>
    </cfRule>
  </conditionalFormatting>
  <pageMargins left="0.19685039370078741" right="0.19685039370078741" top="0.39370078740157483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1736"/>
  <sheetViews>
    <sheetView zoomScale="85" zoomScaleNormal="85" workbookViewId="0">
      <selection activeCell="D37" sqref="D37:M37"/>
    </sheetView>
  </sheetViews>
  <sheetFormatPr defaultColWidth="9.109375" defaultRowHeight="13.8" x14ac:dyDescent="0.25"/>
  <cols>
    <col min="1" max="1" width="8.6640625" style="1" customWidth="1"/>
    <col min="2" max="2" width="6.109375" style="1" customWidth="1"/>
    <col min="3" max="3" width="7.6640625" style="10" customWidth="1"/>
    <col min="4" max="4" width="6.109375" style="1" customWidth="1"/>
    <col min="5" max="5" width="7.5546875" style="1" customWidth="1"/>
    <col min="6" max="6" width="7.88671875" style="10" customWidth="1"/>
    <col min="7" max="7" width="8.109375" style="10" customWidth="1"/>
    <col min="8" max="8" width="7.5546875" style="1" customWidth="1"/>
    <col min="9" max="9" width="6.33203125" style="1" customWidth="1"/>
    <col min="10" max="10" width="6.6640625" style="10" customWidth="1"/>
    <col min="11" max="11" width="5.6640625" style="1" customWidth="1"/>
    <col min="12" max="12" width="6" style="1" customWidth="1"/>
    <col min="13" max="13" width="7.88671875" style="10" customWidth="1"/>
    <col min="14" max="14" width="8.88671875" style="1" customWidth="1"/>
    <col min="15" max="16" width="9.109375" style="1"/>
    <col min="17" max="17" width="10.44140625" style="1" bestFit="1" customWidth="1"/>
    <col min="18" max="24" width="9.109375" style="1"/>
    <col min="25" max="26" width="5.109375" style="1" customWidth="1"/>
    <col min="27" max="27" width="9.5546875" style="1" customWidth="1"/>
    <col min="28" max="29" width="8.6640625" style="1" customWidth="1"/>
    <col min="30" max="30" width="9.33203125" style="1" customWidth="1"/>
    <col min="31" max="31" width="9.109375" style="1"/>
    <col min="32" max="32" width="8" style="1" customWidth="1"/>
    <col min="33" max="33" width="14" style="1" customWidth="1"/>
    <col min="34" max="34" width="16.109375" style="1" customWidth="1"/>
    <col min="35" max="35" width="9" style="1" customWidth="1"/>
    <col min="36" max="38" width="9.109375" style="1"/>
    <col min="39" max="39" width="10.6640625" style="1" customWidth="1"/>
    <col min="40" max="42" width="9.109375" style="1" customWidth="1"/>
    <col min="43" max="43" width="10.44140625" style="1" customWidth="1"/>
    <col min="44" max="16384" width="9.109375" style="1"/>
  </cols>
  <sheetData>
    <row r="1" spans="1:43" s="12" customFormat="1" ht="21" x14ac:dyDescent="0.4">
      <c r="A1" s="8" t="s">
        <v>0</v>
      </c>
      <c r="B1" s="8"/>
    </row>
    <row r="2" spans="1:43" s="13" customFormat="1" ht="28.2" thickBot="1" x14ac:dyDescent="0.5">
      <c r="A2" s="9" t="s">
        <v>225</v>
      </c>
      <c r="B2" s="1"/>
    </row>
    <row r="3" spans="1:43" ht="30.75" customHeight="1" thickBot="1" x14ac:dyDescent="0.35">
      <c r="A3" s="6"/>
      <c r="B3" s="7"/>
      <c r="C3" s="602" t="s">
        <v>3</v>
      </c>
      <c r="D3" s="602"/>
      <c r="E3" s="602"/>
      <c r="F3" s="602"/>
      <c r="G3" s="602" t="s">
        <v>4</v>
      </c>
      <c r="H3" s="603"/>
      <c r="I3" s="603"/>
      <c r="J3" s="603"/>
      <c r="K3" s="604" t="s">
        <v>22</v>
      </c>
      <c r="L3" s="605"/>
      <c r="M3" s="606" t="s">
        <v>5</v>
      </c>
      <c r="N3" s="607"/>
      <c r="AA3" s="388" t="s">
        <v>25</v>
      </c>
      <c r="AB3" s="20" t="s">
        <v>26</v>
      </c>
      <c r="AC3" s="20" t="s">
        <v>27</v>
      </c>
      <c r="AD3" s="20" t="s">
        <v>28</v>
      </c>
      <c r="AE3" s="20" t="s">
        <v>29</v>
      </c>
      <c r="AF3" s="21" t="s">
        <v>30</v>
      </c>
      <c r="AG3" s="586" t="s">
        <v>31</v>
      </c>
      <c r="AH3" s="587"/>
      <c r="AI3" s="588"/>
      <c r="AM3" s="19" t="s">
        <v>1</v>
      </c>
      <c r="AN3" s="19" t="s">
        <v>2</v>
      </c>
      <c r="AO3" s="19" t="s">
        <v>65</v>
      </c>
      <c r="AP3" s="19" t="s">
        <v>66</v>
      </c>
      <c r="AQ3" s="19" t="s">
        <v>67</v>
      </c>
    </row>
    <row r="4" spans="1:43" s="3" customFormat="1" ht="64.5" customHeight="1" thickBot="1" x14ac:dyDescent="0.3">
      <c r="A4" s="19" t="s">
        <v>1</v>
      </c>
      <c r="B4" s="19" t="s">
        <v>2</v>
      </c>
      <c r="C4" s="11" t="s">
        <v>6</v>
      </c>
      <c r="D4" s="4" t="s">
        <v>7</v>
      </c>
      <c r="E4" s="4" t="s">
        <v>8</v>
      </c>
      <c r="F4" s="11" t="s">
        <v>23</v>
      </c>
      <c r="G4" s="11" t="s">
        <v>6</v>
      </c>
      <c r="H4" s="4" t="s">
        <v>21</v>
      </c>
      <c r="I4" s="4" t="s">
        <v>8</v>
      </c>
      <c r="J4" s="11" t="s">
        <v>24</v>
      </c>
      <c r="K4" s="4" t="s">
        <v>16</v>
      </c>
      <c r="L4" s="5" t="s">
        <v>17</v>
      </c>
      <c r="M4" s="64" t="s">
        <v>54</v>
      </c>
      <c r="N4" s="73" t="s">
        <v>99</v>
      </c>
      <c r="AA4" s="84">
        <v>74</v>
      </c>
      <c r="AB4" s="85">
        <v>0.13500000000000001</v>
      </c>
      <c r="AC4" s="86">
        <f t="shared" ref="AC4:AC20" si="0">AA4*$AB$4</f>
        <v>9.99</v>
      </c>
      <c r="AD4" s="87">
        <v>30</v>
      </c>
      <c r="AE4" s="88">
        <f t="shared" ref="AE4:AE20" si="1">AC4*$AD$4</f>
        <v>299.7</v>
      </c>
      <c r="AF4" s="89">
        <f>AE4*12</f>
        <v>3596.3999999999996</v>
      </c>
      <c r="AG4" s="26" t="s">
        <v>2</v>
      </c>
      <c r="AH4" s="26" t="s">
        <v>32</v>
      </c>
      <c r="AI4" s="27" t="s">
        <v>33</v>
      </c>
      <c r="AM4" s="589" t="s">
        <v>68</v>
      </c>
      <c r="AN4" s="590"/>
      <c r="AO4" s="590"/>
      <c r="AP4" s="591"/>
      <c r="AQ4" s="97"/>
    </row>
    <row r="5" spans="1:43" s="2" customFormat="1" ht="28.5" customHeight="1" x14ac:dyDescent="0.3">
      <c r="A5" s="74" t="s">
        <v>56</v>
      </c>
      <c r="B5" s="65">
        <v>45688</v>
      </c>
      <c r="C5" s="17">
        <v>14576</v>
      </c>
      <c r="D5" s="90"/>
      <c r="E5" s="90"/>
      <c r="F5" s="68"/>
      <c r="G5" s="17">
        <v>14600</v>
      </c>
      <c r="H5" s="90"/>
      <c r="I5" s="90"/>
      <c r="J5" s="68"/>
      <c r="K5" s="90"/>
      <c r="L5" s="90"/>
      <c r="M5" s="91"/>
      <c r="N5" s="69"/>
      <c r="AA5" s="92">
        <v>15</v>
      </c>
      <c r="AC5" s="23">
        <f t="shared" si="0"/>
        <v>2.0250000000000004</v>
      </c>
      <c r="AE5" s="24">
        <f t="shared" si="1"/>
        <v>60.750000000000014</v>
      </c>
      <c r="AF5" s="25">
        <f t="shared" ref="AF5:AF20" si="2">AE5*12</f>
        <v>729.00000000000023</v>
      </c>
      <c r="AG5" s="28">
        <v>40883</v>
      </c>
      <c r="AH5" s="2">
        <v>2011</v>
      </c>
      <c r="AI5" s="25">
        <v>2516</v>
      </c>
      <c r="AM5" s="70" t="s">
        <v>10</v>
      </c>
      <c r="AN5" s="65">
        <v>45566</v>
      </c>
      <c r="AO5" s="106"/>
      <c r="AP5" s="106">
        <v>1</v>
      </c>
      <c r="AQ5" s="106">
        <f>AO5+AP5</f>
        <v>1</v>
      </c>
    </row>
    <row r="6" spans="1:43" s="2" customFormat="1" ht="18.75" customHeight="1" x14ac:dyDescent="0.3">
      <c r="A6" s="391" t="s">
        <v>222</v>
      </c>
      <c r="B6" s="65">
        <v>45689</v>
      </c>
      <c r="C6" s="17">
        <v>14624</v>
      </c>
      <c r="D6" s="80">
        <f t="shared" ref="D6:D36" si="3">IF(C6-G5&gt;0,C6-G5,NA())</f>
        <v>24</v>
      </c>
      <c r="E6" s="80">
        <f t="shared" ref="E6:E36" si="4">IF(D6=0,0,E5+D6)</f>
        <v>24</v>
      </c>
      <c r="F6" s="18">
        <v>3</v>
      </c>
      <c r="G6" s="17">
        <v>14655</v>
      </c>
      <c r="H6" s="80">
        <f>IF(G6-C6&gt;0,G6-C6,NA())</f>
        <v>31</v>
      </c>
      <c r="I6" s="80">
        <f>IF(H6=0,0,I5+H6)</f>
        <v>31</v>
      </c>
      <c r="J6" s="18">
        <v>4</v>
      </c>
      <c r="K6" s="80">
        <f t="shared" ref="K6:K36" si="5">D6+H6</f>
        <v>55</v>
      </c>
      <c r="L6" s="80">
        <f t="shared" ref="L6:L36" si="6">IF(K6=0,0,L5+K6)</f>
        <v>55</v>
      </c>
      <c r="M6" s="93">
        <v>5</v>
      </c>
      <c r="N6" s="69" t="s">
        <v>20</v>
      </c>
      <c r="AA6" s="22">
        <v>20</v>
      </c>
      <c r="AC6" s="23">
        <f t="shared" si="0"/>
        <v>2.7</v>
      </c>
      <c r="AE6" s="24">
        <f t="shared" si="1"/>
        <v>81</v>
      </c>
      <c r="AF6" s="25">
        <f t="shared" si="2"/>
        <v>972</v>
      </c>
      <c r="AG6" s="28">
        <v>41211</v>
      </c>
      <c r="AH6" s="2">
        <v>2012</v>
      </c>
      <c r="AI6" s="25">
        <v>2235</v>
      </c>
      <c r="AM6" s="70" t="s">
        <v>11</v>
      </c>
      <c r="AN6" s="65">
        <v>45567</v>
      </c>
      <c r="AO6" s="106"/>
      <c r="AP6" s="106"/>
      <c r="AQ6" s="106">
        <f t="shared" ref="AQ6:AQ34" si="7">AO6+AP6</f>
        <v>0</v>
      </c>
    </row>
    <row r="7" spans="1:43" s="2" customFormat="1" ht="18.75" customHeight="1" x14ac:dyDescent="0.3">
      <c r="A7" s="391" t="s">
        <v>221</v>
      </c>
      <c r="B7" s="65">
        <v>45690</v>
      </c>
      <c r="C7" s="17">
        <v>14687</v>
      </c>
      <c r="D7" s="80">
        <f t="shared" si="3"/>
        <v>32</v>
      </c>
      <c r="E7" s="80">
        <f t="shared" si="4"/>
        <v>56</v>
      </c>
      <c r="F7" s="18">
        <v>1</v>
      </c>
      <c r="G7" s="17">
        <v>14715</v>
      </c>
      <c r="H7" s="80">
        <f t="shared" ref="H7:H36" si="8">IF(G7-C7&gt;0,G7-C7,NA())</f>
        <v>28</v>
      </c>
      <c r="I7" s="80">
        <f>IF(H7=0,0,I6+H7)</f>
        <v>59</v>
      </c>
      <c r="J7" s="18">
        <v>4</v>
      </c>
      <c r="K7" s="80">
        <f t="shared" si="5"/>
        <v>60</v>
      </c>
      <c r="L7" s="80">
        <f t="shared" si="6"/>
        <v>115</v>
      </c>
      <c r="M7" s="93">
        <v>7</v>
      </c>
      <c r="N7" s="69" t="s">
        <v>19</v>
      </c>
      <c r="AA7" s="22">
        <v>25</v>
      </c>
      <c r="AC7" s="23">
        <f t="shared" si="0"/>
        <v>3.375</v>
      </c>
      <c r="AE7" s="24">
        <f t="shared" si="1"/>
        <v>101.25</v>
      </c>
      <c r="AF7" s="25">
        <f t="shared" si="2"/>
        <v>1215</v>
      </c>
      <c r="AG7" s="28">
        <v>41355</v>
      </c>
      <c r="AH7" s="2">
        <v>2013</v>
      </c>
      <c r="AI7" s="25">
        <v>2500</v>
      </c>
      <c r="AM7" s="70" t="s">
        <v>12</v>
      </c>
      <c r="AN7" s="65">
        <v>45568</v>
      </c>
      <c r="AO7" s="106"/>
      <c r="AP7" s="106">
        <v>2</v>
      </c>
      <c r="AQ7" s="106">
        <f t="shared" si="7"/>
        <v>2</v>
      </c>
    </row>
    <row r="8" spans="1:43" s="2" customFormat="1" ht="18.75" customHeight="1" x14ac:dyDescent="0.3">
      <c r="A8" s="391" t="s">
        <v>219</v>
      </c>
      <c r="B8" s="65">
        <v>45691</v>
      </c>
      <c r="C8" s="17">
        <v>14747</v>
      </c>
      <c r="D8" s="80">
        <f t="shared" si="3"/>
        <v>32</v>
      </c>
      <c r="E8" s="80">
        <f t="shared" si="4"/>
        <v>88</v>
      </c>
      <c r="F8" s="18">
        <v>2</v>
      </c>
      <c r="G8" s="17">
        <v>14788</v>
      </c>
      <c r="H8" s="80">
        <f t="shared" si="8"/>
        <v>41</v>
      </c>
      <c r="I8" s="80">
        <f>IF(H8=0,0,I7+H8)</f>
        <v>100</v>
      </c>
      <c r="J8" s="18">
        <v>-1</v>
      </c>
      <c r="K8" s="80">
        <f t="shared" si="5"/>
        <v>73</v>
      </c>
      <c r="L8" s="80">
        <f t="shared" si="6"/>
        <v>188</v>
      </c>
      <c r="M8" s="93">
        <v>4</v>
      </c>
      <c r="N8" s="69" t="s">
        <v>18</v>
      </c>
      <c r="AA8" s="22">
        <v>30</v>
      </c>
      <c r="AC8" s="23">
        <f t="shared" si="0"/>
        <v>4.0500000000000007</v>
      </c>
      <c r="AE8" s="24">
        <f t="shared" si="1"/>
        <v>121.50000000000003</v>
      </c>
      <c r="AF8" s="25">
        <f t="shared" si="2"/>
        <v>1458.0000000000005</v>
      </c>
      <c r="AG8" s="28">
        <v>42003</v>
      </c>
      <c r="AH8" s="2">
        <v>2014</v>
      </c>
      <c r="AI8" s="25">
        <v>2118</v>
      </c>
      <c r="AM8" s="70" t="s">
        <v>13</v>
      </c>
      <c r="AN8" s="65">
        <v>45569</v>
      </c>
      <c r="AO8" s="106"/>
      <c r="AP8" s="106"/>
      <c r="AQ8" s="106">
        <f t="shared" si="7"/>
        <v>0</v>
      </c>
    </row>
    <row r="9" spans="1:43" s="2" customFormat="1" ht="18.75" customHeight="1" x14ac:dyDescent="0.3">
      <c r="A9" s="391" t="s">
        <v>218</v>
      </c>
      <c r="B9" s="65">
        <v>45692</v>
      </c>
      <c r="C9" s="17">
        <v>14840</v>
      </c>
      <c r="D9" s="80">
        <f t="shared" si="3"/>
        <v>52</v>
      </c>
      <c r="E9" s="80">
        <f t="shared" si="4"/>
        <v>140</v>
      </c>
      <c r="F9" s="18">
        <v>0</v>
      </c>
      <c r="G9" s="17">
        <v>14866</v>
      </c>
      <c r="H9" s="80">
        <f t="shared" si="8"/>
        <v>26</v>
      </c>
      <c r="I9" s="80">
        <f>IF(H9=0,0,I8+H9)</f>
        <v>126</v>
      </c>
      <c r="J9" s="18">
        <v>0</v>
      </c>
      <c r="K9" s="80">
        <f t="shared" si="5"/>
        <v>78</v>
      </c>
      <c r="L9" s="80">
        <f t="shared" si="6"/>
        <v>266</v>
      </c>
      <c r="M9" s="93">
        <v>6</v>
      </c>
      <c r="N9" s="69" t="s">
        <v>19</v>
      </c>
      <c r="AA9" s="22">
        <v>35</v>
      </c>
      <c r="AC9" s="23">
        <f t="shared" si="0"/>
        <v>4.7250000000000005</v>
      </c>
      <c r="AE9" s="24">
        <f t="shared" si="1"/>
        <v>141.75000000000003</v>
      </c>
      <c r="AF9" s="25">
        <f t="shared" si="2"/>
        <v>1701.0000000000005</v>
      </c>
      <c r="AG9" s="22"/>
      <c r="AH9" s="2">
        <v>2015</v>
      </c>
      <c r="AI9" s="25">
        <v>2610</v>
      </c>
      <c r="AM9" s="70" t="s">
        <v>14</v>
      </c>
      <c r="AN9" s="65">
        <v>45570</v>
      </c>
      <c r="AO9" s="106"/>
      <c r="AP9" s="106"/>
      <c r="AQ9" s="106">
        <f t="shared" si="7"/>
        <v>0</v>
      </c>
    </row>
    <row r="10" spans="1:43" s="2" customFormat="1" ht="19.5" customHeight="1" x14ac:dyDescent="0.3">
      <c r="A10" s="391" t="s">
        <v>217</v>
      </c>
      <c r="B10" s="65">
        <v>45693</v>
      </c>
      <c r="C10" s="17">
        <v>14908</v>
      </c>
      <c r="D10" s="80">
        <f t="shared" si="3"/>
        <v>42</v>
      </c>
      <c r="E10" s="80">
        <f t="shared" si="4"/>
        <v>182</v>
      </c>
      <c r="F10" s="18">
        <v>-5</v>
      </c>
      <c r="G10" s="17">
        <v>14936</v>
      </c>
      <c r="H10" s="80">
        <f t="shared" si="8"/>
        <v>28</v>
      </c>
      <c r="I10" s="80">
        <f>IF(H10=0,0,I9+H10)</f>
        <v>154</v>
      </c>
      <c r="J10" s="18">
        <v>-1</v>
      </c>
      <c r="K10" s="80">
        <f t="shared" si="5"/>
        <v>70</v>
      </c>
      <c r="L10" s="80">
        <f t="shared" si="6"/>
        <v>336</v>
      </c>
      <c r="M10" s="93">
        <v>8</v>
      </c>
      <c r="N10" s="69" t="s">
        <v>19</v>
      </c>
      <c r="AA10" s="22">
        <v>40</v>
      </c>
      <c r="AC10" s="23">
        <f t="shared" si="0"/>
        <v>5.4</v>
      </c>
      <c r="AE10" s="24">
        <f t="shared" si="1"/>
        <v>162</v>
      </c>
      <c r="AF10" s="25">
        <f t="shared" si="2"/>
        <v>1944</v>
      </c>
      <c r="AG10" s="28">
        <v>42649</v>
      </c>
      <c r="AH10" s="2">
        <v>2016</v>
      </c>
      <c r="AI10" s="25">
        <v>2518</v>
      </c>
      <c r="AM10" s="70" t="s">
        <v>15</v>
      </c>
      <c r="AN10" s="65">
        <v>45571</v>
      </c>
      <c r="AO10" s="106">
        <v>6</v>
      </c>
      <c r="AP10" s="106"/>
      <c r="AQ10" s="106">
        <f t="shared" si="7"/>
        <v>6</v>
      </c>
    </row>
    <row r="11" spans="1:43" s="2" customFormat="1" ht="18.75" customHeight="1" x14ac:dyDescent="0.3">
      <c r="A11" s="391" t="s">
        <v>216</v>
      </c>
      <c r="B11" s="65">
        <v>45694</v>
      </c>
      <c r="C11" s="17">
        <v>14979</v>
      </c>
      <c r="D11" s="80">
        <f t="shared" si="3"/>
        <v>43</v>
      </c>
      <c r="E11" s="80">
        <f t="shared" si="4"/>
        <v>225</v>
      </c>
      <c r="F11" s="18">
        <v>-4</v>
      </c>
      <c r="G11" s="17">
        <v>15007</v>
      </c>
      <c r="H11" s="80">
        <f t="shared" si="8"/>
        <v>28</v>
      </c>
      <c r="I11" s="80">
        <f t="shared" ref="I11:I36" si="9">IF(H11=0,0,I10+H11)</f>
        <v>182</v>
      </c>
      <c r="J11" s="18">
        <v>3</v>
      </c>
      <c r="K11" s="80">
        <f t="shared" si="5"/>
        <v>71</v>
      </c>
      <c r="L11" s="80">
        <f t="shared" si="6"/>
        <v>407</v>
      </c>
      <c r="M11" s="93">
        <v>5</v>
      </c>
      <c r="N11" s="69" t="s">
        <v>19</v>
      </c>
      <c r="AA11" s="22">
        <v>45</v>
      </c>
      <c r="AC11" s="23">
        <f t="shared" si="0"/>
        <v>6.0750000000000002</v>
      </c>
      <c r="AE11" s="24">
        <f t="shared" si="1"/>
        <v>182.25</v>
      </c>
      <c r="AF11" s="25">
        <f t="shared" si="2"/>
        <v>2187</v>
      </c>
      <c r="AG11" s="28">
        <v>42816</v>
      </c>
      <c r="AH11" s="2">
        <v>2017</v>
      </c>
      <c r="AI11" s="25">
        <v>2763</v>
      </c>
      <c r="AM11" s="70" t="s">
        <v>9</v>
      </c>
      <c r="AN11" s="65">
        <v>45572</v>
      </c>
      <c r="AO11" s="106"/>
      <c r="AP11" s="106"/>
      <c r="AQ11" s="106">
        <f t="shared" si="7"/>
        <v>0</v>
      </c>
    </row>
    <row r="12" spans="1:43" s="2" customFormat="1" ht="18.75" customHeight="1" x14ac:dyDescent="0.3">
      <c r="A12" s="391" t="s">
        <v>215</v>
      </c>
      <c r="B12" s="65">
        <v>45695</v>
      </c>
      <c r="C12" s="17">
        <v>15040</v>
      </c>
      <c r="D12" s="80">
        <f t="shared" si="3"/>
        <v>33</v>
      </c>
      <c r="E12" s="80">
        <f t="shared" si="4"/>
        <v>258</v>
      </c>
      <c r="F12" s="18">
        <v>0</v>
      </c>
      <c r="G12" s="17">
        <v>15077</v>
      </c>
      <c r="H12" s="80">
        <f t="shared" si="8"/>
        <v>37</v>
      </c>
      <c r="I12" s="80">
        <f t="shared" si="9"/>
        <v>219</v>
      </c>
      <c r="J12" s="18">
        <v>-1</v>
      </c>
      <c r="K12" s="80">
        <f t="shared" si="5"/>
        <v>70</v>
      </c>
      <c r="L12" s="80">
        <f t="shared" si="6"/>
        <v>477</v>
      </c>
      <c r="M12" s="93">
        <v>3</v>
      </c>
      <c r="N12" s="69" t="s">
        <v>20</v>
      </c>
      <c r="AA12" s="22">
        <v>50</v>
      </c>
      <c r="AC12" s="23">
        <f t="shared" si="0"/>
        <v>6.75</v>
      </c>
      <c r="AE12" s="24">
        <f t="shared" si="1"/>
        <v>202.5</v>
      </c>
      <c r="AF12" s="25">
        <f t="shared" si="2"/>
        <v>2430</v>
      </c>
      <c r="AG12" s="28">
        <v>43137</v>
      </c>
      <c r="AH12" s="2">
        <v>2018</v>
      </c>
      <c r="AI12" s="25">
        <v>2475</v>
      </c>
      <c r="AM12" s="70" t="s">
        <v>10</v>
      </c>
      <c r="AN12" s="65">
        <v>45573</v>
      </c>
      <c r="AO12" s="106">
        <v>4</v>
      </c>
      <c r="AP12" s="106"/>
      <c r="AQ12" s="106">
        <f t="shared" si="7"/>
        <v>4</v>
      </c>
    </row>
    <row r="13" spans="1:43" s="2" customFormat="1" ht="18.75" customHeight="1" x14ac:dyDescent="0.3">
      <c r="A13" s="391" t="s">
        <v>222</v>
      </c>
      <c r="B13" s="65">
        <v>45696</v>
      </c>
      <c r="C13" s="17">
        <v>15118</v>
      </c>
      <c r="D13" s="80">
        <f t="shared" si="3"/>
        <v>41</v>
      </c>
      <c r="E13" s="80">
        <f t="shared" si="4"/>
        <v>299</v>
      </c>
      <c r="F13" s="18">
        <v>-4</v>
      </c>
      <c r="G13" s="17">
        <v>15148</v>
      </c>
      <c r="H13" s="80">
        <f t="shared" si="8"/>
        <v>30</v>
      </c>
      <c r="I13" s="80">
        <f t="shared" si="9"/>
        <v>249</v>
      </c>
      <c r="J13" s="18">
        <v>1</v>
      </c>
      <c r="K13" s="80">
        <f t="shared" si="5"/>
        <v>71</v>
      </c>
      <c r="L13" s="80">
        <f t="shared" si="6"/>
        <v>548</v>
      </c>
      <c r="M13" s="93">
        <v>6</v>
      </c>
      <c r="N13" s="69" t="s">
        <v>19</v>
      </c>
      <c r="Y13" s="94"/>
      <c r="AA13" s="22">
        <v>55</v>
      </c>
      <c r="AC13" s="23">
        <f t="shared" si="0"/>
        <v>7.4250000000000007</v>
      </c>
      <c r="AE13" s="24">
        <f t="shared" si="1"/>
        <v>222.75000000000003</v>
      </c>
      <c r="AF13" s="25">
        <f t="shared" si="2"/>
        <v>2673.0000000000005</v>
      </c>
      <c r="AG13" s="28">
        <v>43486</v>
      </c>
      <c r="AH13" s="2">
        <v>2019</v>
      </c>
      <c r="AI13" s="25">
        <v>2755</v>
      </c>
      <c r="AM13" s="70" t="s">
        <v>11</v>
      </c>
      <c r="AN13" s="65">
        <v>45574</v>
      </c>
      <c r="AO13" s="106"/>
      <c r="AP13" s="106"/>
      <c r="AQ13" s="106">
        <f t="shared" si="7"/>
        <v>0</v>
      </c>
    </row>
    <row r="14" spans="1:43" s="2" customFormat="1" ht="18.75" customHeight="1" x14ac:dyDescent="0.3">
      <c r="A14" s="391" t="s">
        <v>221</v>
      </c>
      <c r="B14" s="65">
        <v>45697</v>
      </c>
      <c r="C14" s="17">
        <v>15182</v>
      </c>
      <c r="D14" s="80">
        <f t="shared" si="3"/>
        <v>34</v>
      </c>
      <c r="E14" s="80">
        <f t="shared" si="4"/>
        <v>333</v>
      </c>
      <c r="F14" s="18">
        <v>1</v>
      </c>
      <c r="G14" s="17">
        <v>15210</v>
      </c>
      <c r="H14" s="80">
        <f t="shared" si="8"/>
        <v>28</v>
      </c>
      <c r="I14" s="80">
        <f t="shared" si="9"/>
        <v>277</v>
      </c>
      <c r="J14" s="18">
        <v>4</v>
      </c>
      <c r="K14" s="80">
        <f t="shared" si="5"/>
        <v>62</v>
      </c>
      <c r="L14" s="80">
        <f t="shared" si="6"/>
        <v>610</v>
      </c>
      <c r="M14" s="93">
        <v>6</v>
      </c>
      <c r="N14" s="69" t="s">
        <v>20</v>
      </c>
      <c r="AA14" s="22">
        <v>60</v>
      </c>
      <c r="AC14" s="23">
        <f t="shared" si="0"/>
        <v>8.1000000000000014</v>
      </c>
      <c r="AE14" s="24">
        <f t="shared" si="1"/>
        <v>243.00000000000006</v>
      </c>
      <c r="AF14" s="25">
        <f t="shared" si="2"/>
        <v>2916.0000000000009</v>
      </c>
      <c r="AG14" s="28">
        <v>43843</v>
      </c>
      <c r="AH14" s="2">
        <v>2020</v>
      </c>
      <c r="AI14" s="25">
        <v>2567</v>
      </c>
      <c r="AM14" s="70" t="s">
        <v>12</v>
      </c>
      <c r="AN14" s="65">
        <v>45575</v>
      </c>
      <c r="AO14" s="106">
        <v>3</v>
      </c>
      <c r="AP14" s="106"/>
      <c r="AQ14" s="106">
        <f t="shared" si="7"/>
        <v>3</v>
      </c>
    </row>
    <row r="15" spans="1:43" s="2" customFormat="1" ht="18.75" customHeight="1" x14ac:dyDescent="0.3">
      <c r="A15" s="391" t="s">
        <v>219</v>
      </c>
      <c r="B15" s="65">
        <v>45698</v>
      </c>
      <c r="C15" s="17">
        <v>15240</v>
      </c>
      <c r="D15" s="80">
        <f t="shared" si="3"/>
        <v>30</v>
      </c>
      <c r="E15" s="80">
        <f t="shared" si="4"/>
        <v>363</v>
      </c>
      <c r="F15" s="18">
        <v>4</v>
      </c>
      <c r="G15" s="17">
        <v>15265</v>
      </c>
      <c r="H15" s="80">
        <f t="shared" si="8"/>
        <v>25</v>
      </c>
      <c r="I15" s="80">
        <f t="shared" si="9"/>
        <v>302</v>
      </c>
      <c r="J15" s="18">
        <v>3</v>
      </c>
      <c r="K15" s="80">
        <f t="shared" si="5"/>
        <v>55</v>
      </c>
      <c r="L15" s="80">
        <f t="shared" si="6"/>
        <v>665</v>
      </c>
      <c r="M15" s="93">
        <v>4</v>
      </c>
      <c r="N15" s="69" t="s">
        <v>20</v>
      </c>
      <c r="AA15" s="22">
        <v>65</v>
      </c>
      <c r="AC15" s="23">
        <f t="shared" si="0"/>
        <v>8.7750000000000004</v>
      </c>
      <c r="AE15" s="24">
        <f t="shared" si="1"/>
        <v>263.25</v>
      </c>
      <c r="AF15" s="25">
        <f t="shared" si="2"/>
        <v>3159</v>
      </c>
      <c r="AG15" s="28">
        <v>44195</v>
      </c>
      <c r="AH15" s="2">
        <v>2021</v>
      </c>
      <c r="AI15" s="25">
        <v>2488</v>
      </c>
      <c r="AM15" s="70" t="s">
        <v>13</v>
      </c>
      <c r="AN15" s="65">
        <v>45576</v>
      </c>
      <c r="AO15" s="106"/>
      <c r="AP15" s="106"/>
      <c r="AQ15" s="106">
        <f t="shared" si="7"/>
        <v>0</v>
      </c>
    </row>
    <row r="16" spans="1:43" s="2" customFormat="1" ht="18.75" customHeight="1" x14ac:dyDescent="0.3">
      <c r="A16" s="391" t="s">
        <v>218</v>
      </c>
      <c r="B16" s="65">
        <v>45699</v>
      </c>
      <c r="C16" s="17">
        <v>15293</v>
      </c>
      <c r="D16" s="80">
        <f t="shared" si="3"/>
        <v>28</v>
      </c>
      <c r="E16" s="80">
        <f t="shared" si="4"/>
        <v>391</v>
      </c>
      <c r="F16" s="18">
        <v>2</v>
      </c>
      <c r="G16" s="17">
        <v>15323</v>
      </c>
      <c r="H16" s="80">
        <f t="shared" si="8"/>
        <v>30</v>
      </c>
      <c r="I16" s="80">
        <f t="shared" si="9"/>
        <v>332</v>
      </c>
      <c r="J16" s="18">
        <v>3</v>
      </c>
      <c r="K16" s="80">
        <f t="shared" si="5"/>
        <v>58</v>
      </c>
      <c r="L16" s="80">
        <f t="shared" si="6"/>
        <v>723</v>
      </c>
      <c r="M16" s="93">
        <v>4</v>
      </c>
      <c r="N16" s="69" t="s">
        <v>20</v>
      </c>
      <c r="AA16" s="22">
        <v>70</v>
      </c>
      <c r="AC16" s="23">
        <f t="shared" si="0"/>
        <v>9.4500000000000011</v>
      </c>
      <c r="AE16" s="24">
        <f t="shared" si="1"/>
        <v>283.50000000000006</v>
      </c>
      <c r="AF16" s="25">
        <f t="shared" si="2"/>
        <v>3402.0000000000009</v>
      </c>
      <c r="AG16" s="28">
        <v>44524</v>
      </c>
      <c r="AH16" s="2">
        <v>2022</v>
      </c>
      <c r="AI16" s="25">
        <v>1200</v>
      </c>
      <c r="AM16" s="70" t="s">
        <v>14</v>
      </c>
      <c r="AN16" s="65">
        <v>45577</v>
      </c>
      <c r="AO16" s="107"/>
      <c r="AP16" s="106"/>
      <c r="AQ16" s="106">
        <f>AO9+AP16</f>
        <v>0</v>
      </c>
    </row>
    <row r="17" spans="1:43" s="2" customFormat="1" ht="18.75" customHeight="1" x14ac:dyDescent="0.3">
      <c r="A17" s="391" t="s">
        <v>217</v>
      </c>
      <c r="B17" s="65">
        <v>45700</v>
      </c>
      <c r="C17" s="17">
        <v>15354</v>
      </c>
      <c r="D17" s="80">
        <f t="shared" si="3"/>
        <v>31</v>
      </c>
      <c r="E17" s="80">
        <f t="shared" si="4"/>
        <v>422</v>
      </c>
      <c r="F17" s="18">
        <v>1</v>
      </c>
      <c r="G17" s="17">
        <v>15384</v>
      </c>
      <c r="H17" s="80">
        <f t="shared" si="8"/>
        <v>30</v>
      </c>
      <c r="I17" s="80">
        <f t="shared" si="9"/>
        <v>362</v>
      </c>
      <c r="J17" s="18">
        <v>3</v>
      </c>
      <c r="K17" s="80">
        <f t="shared" si="5"/>
        <v>61</v>
      </c>
      <c r="L17" s="80">
        <f t="shared" si="6"/>
        <v>784</v>
      </c>
      <c r="M17" s="93">
        <v>3</v>
      </c>
      <c r="N17" s="69" t="s">
        <v>20</v>
      </c>
      <c r="AA17" s="22">
        <v>75</v>
      </c>
      <c r="AC17" s="23">
        <f t="shared" si="0"/>
        <v>10.125</v>
      </c>
      <c r="AE17" s="24">
        <f t="shared" si="1"/>
        <v>303.75</v>
      </c>
      <c r="AF17" s="25">
        <f t="shared" si="2"/>
        <v>3645</v>
      </c>
      <c r="AG17" s="28">
        <v>44601</v>
      </c>
      <c r="AH17" s="2">
        <v>2022</v>
      </c>
      <c r="AI17" s="25">
        <v>2687</v>
      </c>
      <c r="AM17" s="70" t="s">
        <v>15</v>
      </c>
      <c r="AN17" s="65">
        <v>45578</v>
      </c>
      <c r="AO17" s="107"/>
      <c r="AP17" s="106"/>
      <c r="AQ17" s="106">
        <f>AO10+AP17</f>
        <v>6</v>
      </c>
    </row>
    <row r="18" spans="1:43" s="2" customFormat="1" ht="18.75" customHeight="1" x14ac:dyDescent="0.3">
      <c r="A18" s="391" t="s">
        <v>216</v>
      </c>
      <c r="B18" s="65">
        <v>45701</v>
      </c>
      <c r="C18" s="17">
        <v>15414</v>
      </c>
      <c r="D18" s="80">
        <f t="shared" si="3"/>
        <v>30</v>
      </c>
      <c r="E18" s="80">
        <f t="shared" si="4"/>
        <v>452</v>
      </c>
      <c r="F18" s="18">
        <v>1</v>
      </c>
      <c r="G18" s="17">
        <v>15438</v>
      </c>
      <c r="H18" s="80">
        <f t="shared" si="8"/>
        <v>24</v>
      </c>
      <c r="I18" s="80">
        <f t="shared" si="9"/>
        <v>386</v>
      </c>
      <c r="J18" s="18">
        <v>7</v>
      </c>
      <c r="K18" s="80">
        <f t="shared" si="5"/>
        <v>54</v>
      </c>
      <c r="L18" s="80">
        <f t="shared" si="6"/>
        <v>838</v>
      </c>
      <c r="M18" s="93">
        <v>9</v>
      </c>
      <c r="N18" s="69" t="s">
        <v>18</v>
      </c>
      <c r="AA18" s="22">
        <v>80</v>
      </c>
      <c r="AC18" s="23">
        <f t="shared" si="0"/>
        <v>10.8</v>
      </c>
      <c r="AE18" s="24">
        <f t="shared" si="1"/>
        <v>324</v>
      </c>
      <c r="AF18" s="25">
        <f t="shared" si="2"/>
        <v>3888</v>
      </c>
      <c r="AG18" s="30" t="s">
        <v>34</v>
      </c>
      <c r="AH18" s="2">
        <v>2023</v>
      </c>
      <c r="AI18" s="25">
        <v>1097</v>
      </c>
      <c r="AM18" s="70" t="s">
        <v>9</v>
      </c>
      <c r="AN18" s="65">
        <v>45579</v>
      </c>
      <c r="AO18" s="106"/>
      <c r="AP18" s="106"/>
      <c r="AQ18" s="106">
        <f t="shared" si="7"/>
        <v>0</v>
      </c>
    </row>
    <row r="19" spans="1:43" s="2" customFormat="1" ht="18.75" customHeight="1" x14ac:dyDescent="0.3">
      <c r="A19" s="391" t="s">
        <v>215</v>
      </c>
      <c r="B19" s="65">
        <v>45702</v>
      </c>
      <c r="C19" s="17">
        <v>15463</v>
      </c>
      <c r="D19" s="80">
        <f t="shared" si="3"/>
        <v>25</v>
      </c>
      <c r="E19" s="80">
        <f t="shared" si="4"/>
        <v>477</v>
      </c>
      <c r="F19" s="18">
        <v>1</v>
      </c>
      <c r="G19" s="17">
        <v>15498</v>
      </c>
      <c r="H19" s="80">
        <f>IF(G19-C19&gt;0,G19-C19,NA())</f>
        <v>35</v>
      </c>
      <c r="I19" s="80">
        <f t="shared" si="9"/>
        <v>421</v>
      </c>
      <c r="J19" s="18">
        <v>-1</v>
      </c>
      <c r="K19" s="80">
        <f t="shared" si="5"/>
        <v>60</v>
      </c>
      <c r="L19" s="80">
        <f t="shared" si="6"/>
        <v>898</v>
      </c>
      <c r="M19" s="93">
        <v>0</v>
      </c>
      <c r="N19" s="69" t="s">
        <v>226</v>
      </c>
      <c r="AA19" s="22">
        <v>85</v>
      </c>
      <c r="AC19" s="23">
        <f t="shared" si="0"/>
        <v>11.475000000000001</v>
      </c>
      <c r="AE19" s="24">
        <f t="shared" si="1"/>
        <v>344.25000000000006</v>
      </c>
      <c r="AF19" s="25">
        <f t="shared" si="2"/>
        <v>4131.0000000000009</v>
      </c>
      <c r="AG19" s="22"/>
      <c r="AH19" s="31">
        <v>11.947945205479453</v>
      </c>
      <c r="AI19" s="32">
        <f>SUM(AI5:AI18)</f>
        <v>32529</v>
      </c>
      <c r="AM19" s="70" t="s">
        <v>10</v>
      </c>
      <c r="AN19" s="65">
        <v>45580</v>
      </c>
      <c r="AO19" s="106"/>
      <c r="AP19" s="106"/>
      <c r="AQ19" s="106">
        <f t="shared" si="7"/>
        <v>0</v>
      </c>
    </row>
    <row r="20" spans="1:43" s="2" customFormat="1" ht="18.75" customHeight="1" thickBot="1" x14ac:dyDescent="0.35">
      <c r="A20" s="391" t="s">
        <v>222</v>
      </c>
      <c r="B20" s="65">
        <v>45703</v>
      </c>
      <c r="C20" s="17">
        <v>15537</v>
      </c>
      <c r="D20" s="80">
        <f t="shared" si="3"/>
        <v>39</v>
      </c>
      <c r="E20" s="80">
        <f t="shared" si="4"/>
        <v>516</v>
      </c>
      <c r="F20" s="18">
        <v>-1</v>
      </c>
      <c r="G20" s="17">
        <v>15580</v>
      </c>
      <c r="H20" s="80">
        <f t="shared" si="8"/>
        <v>43</v>
      </c>
      <c r="I20" s="80">
        <f t="shared" si="9"/>
        <v>464</v>
      </c>
      <c r="J20" s="18">
        <v>-2</v>
      </c>
      <c r="K20" s="80">
        <f t="shared" si="5"/>
        <v>82</v>
      </c>
      <c r="L20" s="80">
        <f t="shared" si="6"/>
        <v>980</v>
      </c>
      <c r="M20" s="93">
        <v>0</v>
      </c>
      <c r="N20" s="69" t="s">
        <v>20</v>
      </c>
      <c r="AA20" s="33">
        <v>90</v>
      </c>
      <c r="AB20" s="34"/>
      <c r="AC20" s="35">
        <f t="shared" si="0"/>
        <v>12.15</v>
      </c>
      <c r="AD20" s="34"/>
      <c r="AE20" s="36">
        <f t="shared" si="1"/>
        <v>364.5</v>
      </c>
      <c r="AF20" s="37">
        <f t="shared" si="2"/>
        <v>4374</v>
      </c>
      <c r="AG20" s="33"/>
      <c r="AH20" s="38" t="s">
        <v>35</v>
      </c>
      <c r="AI20" s="39">
        <f>AI19/AH19-0.2</f>
        <v>2722.3601926163724</v>
      </c>
      <c r="AM20" s="70" t="s">
        <v>11</v>
      </c>
      <c r="AN20" s="65">
        <v>45581</v>
      </c>
      <c r="AO20" s="106"/>
      <c r="AP20" s="106"/>
      <c r="AQ20" s="106">
        <f t="shared" si="7"/>
        <v>0</v>
      </c>
    </row>
    <row r="21" spans="1:43" s="2" customFormat="1" ht="18.75" customHeight="1" thickBot="1" x14ac:dyDescent="0.35">
      <c r="A21" s="391" t="s">
        <v>221</v>
      </c>
      <c r="B21" s="65">
        <v>45704</v>
      </c>
      <c r="C21" s="17">
        <v>15618</v>
      </c>
      <c r="D21" s="80">
        <f t="shared" si="3"/>
        <v>38</v>
      </c>
      <c r="E21" s="80">
        <f t="shared" si="4"/>
        <v>554</v>
      </c>
      <c r="F21" s="18">
        <v>-2</v>
      </c>
      <c r="G21" s="17">
        <v>15661</v>
      </c>
      <c r="H21" s="80">
        <f t="shared" si="8"/>
        <v>43</v>
      </c>
      <c r="I21" s="80">
        <f t="shared" si="9"/>
        <v>507</v>
      </c>
      <c r="J21" s="18">
        <v>-2</v>
      </c>
      <c r="K21" s="80">
        <f t="shared" si="5"/>
        <v>81</v>
      </c>
      <c r="L21" s="80">
        <f t="shared" si="6"/>
        <v>1061</v>
      </c>
      <c r="M21" s="93">
        <v>-1</v>
      </c>
      <c r="N21" s="69" t="s">
        <v>20</v>
      </c>
      <c r="AM21" s="70" t="s">
        <v>12</v>
      </c>
      <c r="AN21" s="65">
        <v>45582</v>
      </c>
      <c r="AO21" s="106"/>
      <c r="AP21" s="106"/>
      <c r="AQ21" s="106">
        <f t="shared" si="7"/>
        <v>0</v>
      </c>
    </row>
    <row r="22" spans="1:43" s="2" customFormat="1" ht="18.75" customHeight="1" x14ac:dyDescent="0.3">
      <c r="A22" s="391" t="s">
        <v>219</v>
      </c>
      <c r="B22" s="65">
        <v>45705</v>
      </c>
      <c r="C22" s="17">
        <v>15702</v>
      </c>
      <c r="D22" s="80">
        <f t="shared" si="3"/>
        <v>41</v>
      </c>
      <c r="E22" s="80">
        <f t="shared" si="4"/>
        <v>595</v>
      </c>
      <c r="F22" s="18">
        <v>-3</v>
      </c>
      <c r="G22" s="17">
        <v>15747</v>
      </c>
      <c r="H22" s="80">
        <f>IF(G22-C22&gt;0,G22-C22,NA())</f>
        <v>45</v>
      </c>
      <c r="I22" s="80">
        <f t="shared" si="9"/>
        <v>552</v>
      </c>
      <c r="J22" s="18">
        <v>-2</v>
      </c>
      <c r="K22" s="80">
        <f t="shared" si="5"/>
        <v>86</v>
      </c>
      <c r="L22" s="80">
        <f t="shared" si="6"/>
        <v>1147</v>
      </c>
      <c r="M22" s="93">
        <v>-1</v>
      </c>
      <c r="N22" s="69" t="s">
        <v>20</v>
      </c>
      <c r="AA22" s="608" t="s">
        <v>36</v>
      </c>
      <c r="AB22" s="594" t="s">
        <v>37</v>
      </c>
      <c r="AC22" s="597" t="s">
        <v>38</v>
      </c>
      <c r="AD22" s="600"/>
      <c r="AG22" s="580" t="s">
        <v>72</v>
      </c>
      <c r="AH22" s="581"/>
      <c r="AI22" s="582"/>
      <c r="AM22" s="70" t="s">
        <v>13</v>
      </c>
      <c r="AN22" s="65">
        <v>45583</v>
      </c>
      <c r="AO22" s="106"/>
      <c r="AP22" s="106"/>
      <c r="AQ22" s="106">
        <f t="shared" si="7"/>
        <v>0</v>
      </c>
    </row>
    <row r="23" spans="1:43" s="2" customFormat="1" ht="18.75" customHeight="1" thickBot="1" x14ac:dyDescent="0.35">
      <c r="A23" s="391" t="s">
        <v>218</v>
      </c>
      <c r="B23" s="65">
        <v>45706</v>
      </c>
      <c r="C23" s="17">
        <v>15796</v>
      </c>
      <c r="D23" s="80">
        <f t="shared" si="3"/>
        <v>49</v>
      </c>
      <c r="E23" s="80">
        <f t="shared" si="4"/>
        <v>644</v>
      </c>
      <c r="F23" s="18">
        <v>-3</v>
      </c>
      <c r="G23" s="17">
        <v>15838</v>
      </c>
      <c r="H23" s="80">
        <f t="shared" si="8"/>
        <v>42</v>
      </c>
      <c r="I23" s="80">
        <f t="shared" si="9"/>
        <v>594</v>
      </c>
      <c r="J23" s="18">
        <v>-2</v>
      </c>
      <c r="K23" s="80">
        <f t="shared" si="5"/>
        <v>91</v>
      </c>
      <c r="L23" s="80">
        <f t="shared" si="6"/>
        <v>1238</v>
      </c>
      <c r="M23" s="93">
        <v>-1</v>
      </c>
      <c r="N23" s="69" t="s">
        <v>20</v>
      </c>
      <c r="AA23" s="609"/>
      <c r="AB23" s="595"/>
      <c r="AC23" s="598"/>
      <c r="AD23" s="601"/>
      <c r="AG23" s="583" t="s">
        <v>73</v>
      </c>
      <c r="AH23" s="584"/>
      <c r="AI23" s="585"/>
      <c r="AM23" s="70" t="s">
        <v>14</v>
      </c>
      <c r="AN23" s="65">
        <v>45584</v>
      </c>
      <c r="AO23" s="106"/>
      <c r="AP23" s="106"/>
      <c r="AQ23" s="106">
        <f t="shared" si="7"/>
        <v>0</v>
      </c>
    </row>
    <row r="24" spans="1:43" s="2" customFormat="1" ht="18.75" customHeight="1" thickBot="1" x14ac:dyDescent="0.35">
      <c r="A24" s="391" t="s">
        <v>217</v>
      </c>
      <c r="B24" s="65">
        <v>45707</v>
      </c>
      <c r="C24" s="17">
        <v>15882</v>
      </c>
      <c r="D24" s="80">
        <f t="shared" si="3"/>
        <v>44</v>
      </c>
      <c r="E24" s="80">
        <f t="shared" si="4"/>
        <v>688</v>
      </c>
      <c r="F24" s="18">
        <v>-4</v>
      </c>
      <c r="G24" s="17">
        <v>15916</v>
      </c>
      <c r="H24" s="80">
        <f t="shared" si="8"/>
        <v>34</v>
      </c>
      <c r="I24" s="80">
        <f t="shared" si="9"/>
        <v>628</v>
      </c>
      <c r="J24" s="18">
        <v>-3</v>
      </c>
      <c r="K24" s="80">
        <f t="shared" si="5"/>
        <v>78</v>
      </c>
      <c r="L24" s="80">
        <f t="shared" si="6"/>
        <v>1316</v>
      </c>
      <c r="M24" s="93">
        <v>2</v>
      </c>
      <c r="N24" s="69" t="s">
        <v>227</v>
      </c>
      <c r="AA24" s="610"/>
      <c r="AB24" s="596"/>
      <c r="AC24" s="599"/>
      <c r="AD24" s="601"/>
      <c r="AG24" s="98">
        <v>40883</v>
      </c>
      <c r="AH24" s="99">
        <v>45245</v>
      </c>
      <c r="AI24" s="32">
        <v>32529</v>
      </c>
      <c r="AM24" s="70" t="s">
        <v>15</v>
      </c>
      <c r="AN24" s="65">
        <v>45585</v>
      </c>
      <c r="AO24" s="106"/>
      <c r="AP24" s="106"/>
      <c r="AQ24" s="106">
        <f t="shared" si="7"/>
        <v>0</v>
      </c>
    </row>
    <row r="25" spans="1:43" s="2" customFormat="1" ht="18.75" customHeight="1" thickBot="1" x14ac:dyDescent="0.35">
      <c r="A25" s="391" t="s">
        <v>216</v>
      </c>
      <c r="B25" s="65">
        <v>45708</v>
      </c>
      <c r="C25" s="17">
        <v>15977</v>
      </c>
      <c r="D25" s="80">
        <f t="shared" si="3"/>
        <v>61</v>
      </c>
      <c r="E25" s="80">
        <f t="shared" si="4"/>
        <v>749</v>
      </c>
      <c r="F25" s="18">
        <v>-7</v>
      </c>
      <c r="G25" s="17">
        <v>16007</v>
      </c>
      <c r="H25" s="80">
        <f t="shared" si="8"/>
        <v>30</v>
      </c>
      <c r="I25" s="80">
        <f t="shared" si="9"/>
        <v>658</v>
      </c>
      <c r="J25" s="18">
        <v>-2</v>
      </c>
      <c r="K25" s="80">
        <f t="shared" si="5"/>
        <v>91</v>
      </c>
      <c r="L25" s="80">
        <f t="shared" si="6"/>
        <v>1407</v>
      </c>
      <c r="M25" s="93">
        <v>3</v>
      </c>
      <c r="N25" s="69" t="s">
        <v>19</v>
      </c>
      <c r="AA25" s="76">
        <v>1.2549999999999999</v>
      </c>
      <c r="AB25" s="42">
        <v>2722</v>
      </c>
      <c r="AC25" s="37">
        <f>AA25*AB25</f>
        <v>3416.1099999999997</v>
      </c>
      <c r="AG25" s="30" t="s">
        <v>40</v>
      </c>
      <c r="AH25" s="94">
        <f>AH24-AG24</f>
        <v>4362</v>
      </c>
      <c r="AM25" s="70" t="s">
        <v>9</v>
      </c>
      <c r="AN25" s="65">
        <v>45586</v>
      </c>
      <c r="AO25" s="107"/>
      <c r="AP25" s="106"/>
      <c r="AQ25" s="106">
        <f t="shared" si="7"/>
        <v>0</v>
      </c>
    </row>
    <row r="26" spans="1:43" s="2" customFormat="1" ht="18.75" customHeight="1" thickBot="1" x14ac:dyDescent="0.35">
      <c r="A26" s="391" t="s">
        <v>215</v>
      </c>
      <c r="B26" s="65">
        <v>45709</v>
      </c>
      <c r="C26" s="17">
        <v>16054</v>
      </c>
      <c r="D26" s="80">
        <f t="shared" si="3"/>
        <v>47</v>
      </c>
      <c r="E26" s="80">
        <f t="shared" si="4"/>
        <v>796</v>
      </c>
      <c r="F26" s="18">
        <v>-5</v>
      </c>
      <c r="G26" s="17">
        <v>16082</v>
      </c>
      <c r="H26" s="80">
        <f t="shared" si="8"/>
        <v>28</v>
      </c>
      <c r="I26" s="80">
        <f t="shared" si="9"/>
        <v>686</v>
      </c>
      <c r="J26" s="18">
        <v>-2</v>
      </c>
      <c r="K26" s="80">
        <f t="shared" si="5"/>
        <v>75</v>
      </c>
      <c r="L26" s="80">
        <f t="shared" si="6"/>
        <v>1482</v>
      </c>
      <c r="M26" s="93">
        <v>6</v>
      </c>
      <c r="N26" s="69" t="s">
        <v>19</v>
      </c>
      <c r="AG26" s="30" t="s">
        <v>80</v>
      </c>
      <c r="AH26" s="100">
        <f>AH25/365</f>
        <v>11.950684931506849</v>
      </c>
      <c r="AI26" s="43"/>
      <c r="AM26" s="70" t="s">
        <v>10</v>
      </c>
      <c r="AN26" s="65">
        <v>45587</v>
      </c>
      <c r="AO26" s="106"/>
      <c r="AP26" s="106"/>
      <c r="AQ26" s="106">
        <f t="shared" si="7"/>
        <v>0</v>
      </c>
    </row>
    <row r="27" spans="1:43" s="2" customFormat="1" ht="18.75" customHeight="1" thickTop="1" thickBot="1" x14ac:dyDescent="0.35">
      <c r="A27" s="391" t="s">
        <v>222</v>
      </c>
      <c r="B27" s="65">
        <v>45710</v>
      </c>
      <c r="C27" s="17">
        <v>16119</v>
      </c>
      <c r="D27" s="80">
        <f t="shared" si="3"/>
        <v>37</v>
      </c>
      <c r="E27" s="80">
        <f t="shared" si="4"/>
        <v>833</v>
      </c>
      <c r="F27" s="18">
        <v>-5</v>
      </c>
      <c r="G27" s="17">
        <v>16142</v>
      </c>
      <c r="H27" s="80">
        <f t="shared" si="8"/>
        <v>23</v>
      </c>
      <c r="I27" s="80">
        <f t="shared" si="9"/>
        <v>709</v>
      </c>
      <c r="J27" s="18">
        <v>2</v>
      </c>
      <c r="K27" s="80">
        <f t="shared" si="5"/>
        <v>60</v>
      </c>
      <c r="L27" s="80">
        <f t="shared" si="6"/>
        <v>1542</v>
      </c>
      <c r="M27" s="93">
        <v>9</v>
      </c>
      <c r="N27" s="69" t="s">
        <v>19</v>
      </c>
      <c r="AG27" s="101" t="s">
        <v>81</v>
      </c>
      <c r="AH27" s="102"/>
      <c r="AI27" s="95">
        <f>AI24/AH26</f>
        <v>2721.9360385144428</v>
      </c>
      <c r="AM27" s="70" t="s">
        <v>11</v>
      </c>
      <c r="AN27" s="65">
        <v>45588</v>
      </c>
      <c r="AO27" s="106"/>
      <c r="AP27" s="106"/>
      <c r="AQ27" s="106">
        <f t="shared" si="7"/>
        <v>0</v>
      </c>
    </row>
    <row r="28" spans="1:43" s="2" customFormat="1" ht="18.75" customHeight="1" x14ac:dyDescent="0.3">
      <c r="A28" s="391" t="s">
        <v>221</v>
      </c>
      <c r="B28" s="65">
        <v>45711</v>
      </c>
      <c r="C28" s="17">
        <v>16174</v>
      </c>
      <c r="D28" s="80">
        <f t="shared" si="3"/>
        <v>32</v>
      </c>
      <c r="E28" s="80">
        <f t="shared" si="4"/>
        <v>865</v>
      </c>
      <c r="F28" s="18">
        <v>-1</v>
      </c>
      <c r="G28" s="17">
        <v>16193</v>
      </c>
      <c r="H28" s="80">
        <f t="shared" si="8"/>
        <v>19</v>
      </c>
      <c r="I28" s="80">
        <f t="shared" si="9"/>
        <v>728</v>
      </c>
      <c r="J28" s="18">
        <v>7</v>
      </c>
      <c r="K28" s="80">
        <f t="shared" si="5"/>
        <v>51</v>
      </c>
      <c r="L28" s="80">
        <f t="shared" si="6"/>
        <v>1593</v>
      </c>
      <c r="M28" s="93">
        <v>14</v>
      </c>
      <c r="N28" s="69" t="s">
        <v>19</v>
      </c>
      <c r="AA28" s="580" t="s">
        <v>76</v>
      </c>
      <c r="AB28" s="592"/>
      <c r="AC28" s="592"/>
      <c r="AD28" s="592"/>
      <c r="AE28" s="593"/>
      <c r="AM28" s="70" t="s">
        <v>12</v>
      </c>
      <c r="AN28" s="65">
        <v>45589</v>
      </c>
      <c r="AO28" s="106"/>
      <c r="AP28" s="106"/>
      <c r="AQ28" s="106">
        <f t="shared" si="7"/>
        <v>0</v>
      </c>
    </row>
    <row r="29" spans="1:43" s="2" customFormat="1" ht="18.75" customHeight="1" x14ac:dyDescent="0.3">
      <c r="A29" s="391" t="s">
        <v>219</v>
      </c>
      <c r="B29" s="65">
        <v>45712</v>
      </c>
      <c r="C29" s="17">
        <v>16217</v>
      </c>
      <c r="D29" s="80">
        <f t="shared" si="3"/>
        <v>24</v>
      </c>
      <c r="E29" s="80">
        <f t="shared" si="4"/>
        <v>889</v>
      </c>
      <c r="F29" s="18">
        <v>3</v>
      </c>
      <c r="G29" s="17">
        <v>16239</v>
      </c>
      <c r="H29" s="80">
        <f t="shared" si="8"/>
        <v>22</v>
      </c>
      <c r="I29" s="80">
        <f t="shared" si="9"/>
        <v>750</v>
      </c>
      <c r="J29" s="18">
        <v>5</v>
      </c>
      <c r="K29" s="80">
        <f t="shared" si="5"/>
        <v>46</v>
      </c>
      <c r="L29" s="80">
        <f t="shared" si="6"/>
        <v>1639</v>
      </c>
      <c r="M29" s="93">
        <v>9</v>
      </c>
      <c r="N29" s="69" t="s">
        <v>70</v>
      </c>
      <c r="AA29" s="22" t="s">
        <v>43</v>
      </c>
      <c r="AE29" s="96">
        <f>AE4</f>
        <v>299.7</v>
      </c>
      <c r="AM29" s="70" t="s">
        <v>13</v>
      </c>
      <c r="AN29" s="65">
        <v>45590</v>
      </c>
      <c r="AO29" s="106">
        <v>1</v>
      </c>
      <c r="AP29" s="106"/>
      <c r="AQ29" s="106">
        <f t="shared" si="7"/>
        <v>1</v>
      </c>
    </row>
    <row r="30" spans="1:43" s="2" customFormat="1" ht="18.75" customHeight="1" thickBot="1" x14ac:dyDescent="0.35">
      <c r="A30" s="391" t="s">
        <v>218</v>
      </c>
      <c r="B30" s="65">
        <v>45713</v>
      </c>
      <c r="C30" s="17">
        <v>16264</v>
      </c>
      <c r="D30" s="80">
        <f t="shared" si="3"/>
        <v>25</v>
      </c>
      <c r="E30" s="80">
        <f t="shared" si="4"/>
        <v>914</v>
      </c>
      <c r="F30" s="18">
        <v>4</v>
      </c>
      <c r="G30" s="17">
        <v>16286</v>
      </c>
      <c r="H30" s="80">
        <f t="shared" si="8"/>
        <v>22</v>
      </c>
      <c r="I30" s="80">
        <f t="shared" si="9"/>
        <v>772</v>
      </c>
      <c r="J30" s="18">
        <v>7</v>
      </c>
      <c r="K30" s="80">
        <f t="shared" si="5"/>
        <v>47</v>
      </c>
      <c r="L30" s="80">
        <f t="shared" si="6"/>
        <v>1686</v>
      </c>
      <c r="M30" s="93">
        <v>9</v>
      </c>
      <c r="N30" s="69" t="s">
        <v>78</v>
      </c>
      <c r="AA30" s="22" t="s">
        <v>44</v>
      </c>
      <c r="AE30" s="47">
        <f>AC25/12</f>
        <v>284.67583333333329</v>
      </c>
      <c r="AM30" s="70" t="s">
        <v>14</v>
      </c>
      <c r="AN30" s="65">
        <v>45591</v>
      </c>
      <c r="AO30" s="106"/>
      <c r="AP30" s="106"/>
      <c r="AQ30" s="106">
        <f t="shared" si="7"/>
        <v>0</v>
      </c>
    </row>
    <row r="31" spans="1:43" s="2" customFormat="1" ht="18.75" customHeight="1" thickTop="1" thickBot="1" x14ac:dyDescent="0.35">
      <c r="A31" s="391" t="s">
        <v>217</v>
      </c>
      <c r="B31" s="65">
        <v>45714</v>
      </c>
      <c r="C31" s="17">
        <v>16308</v>
      </c>
      <c r="D31" s="80">
        <f t="shared" si="3"/>
        <v>22</v>
      </c>
      <c r="E31" s="80">
        <f t="shared" si="4"/>
        <v>936</v>
      </c>
      <c r="F31" s="18">
        <v>6</v>
      </c>
      <c r="G31" s="17">
        <v>16329</v>
      </c>
      <c r="H31" s="80">
        <f t="shared" si="8"/>
        <v>21</v>
      </c>
      <c r="I31" s="80">
        <f t="shared" si="9"/>
        <v>793</v>
      </c>
      <c r="J31" s="18">
        <v>5</v>
      </c>
      <c r="K31" s="80">
        <f t="shared" si="5"/>
        <v>43</v>
      </c>
      <c r="L31" s="80">
        <f t="shared" si="6"/>
        <v>1729</v>
      </c>
      <c r="M31" s="93">
        <v>8</v>
      </c>
      <c r="N31" s="69" t="s">
        <v>62</v>
      </c>
      <c r="AA31" s="22"/>
      <c r="AC31" s="48" t="str">
        <f>IF(AE31&lt;0,"IZGUBA  €","PRIHRANEK  €")</f>
        <v>IZGUBA  €</v>
      </c>
      <c r="AD31" s="49"/>
      <c r="AE31" s="50">
        <f>AE30-AE29</f>
        <v>-15.024166666666702</v>
      </c>
      <c r="AM31" s="70" t="s">
        <v>15</v>
      </c>
      <c r="AN31" s="65">
        <v>45592</v>
      </c>
      <c r="AO31" s="106"/>
      <c r="AP31" s="106"/>
      <c r="AQ31" s="106">
        <f t="shared" si="7"/>
        <v>0</v>
      </c>
    </row>
    <row r="32" spans="1:43" s="2" customFormat="1" ht="18.75" customHeight="1" thickTop="1" thickBot="1" x14ac:dyDescent="0.35">
      <c r="A32" s="391" t="s">
        <v>216</v>
      </c>
      <c r="B32" s="65">
        <v>45715</v>
      </c>
      <c r="C32" s="17">
        <v>16353</v>
      </c>
      <c r="D32" s="80">
        <f t="shared" si="3"/>
        <v>24</v>
      </c>
      <c r="E32" s="80">
        <f t="shared" si="4"/>
        <v>960</v>
      </c>
      <c r="F32" s="18">
        <v>4</v>
      </c>
      <c r="G32" s="17">
        <v>16376</v>
      </c>
      <c r="H32" s="80">
        <f t="shared" si="8"/>
        <v>23</v>
      </c>
      <c r="I32" s="80">
        <f t="shared" si="9"/>
        <v>816</v>
      </c>
      <c r="J32" s="18">
        <v>5</v>
      </c>
      <c r="K32" s="80">
        <f t="shared" si="5"/>
        <v>47</v>
      </c>
      <c r="L32" s="80">
        <f t="shared" si="6"/>
        <v>1776</v>
      </c>
      <c r="M32" s="93">
        <v>6</v>
      </c>
      <c r="N32" s="69" t="s">
        <v>20</v>
      </c>
      <c r="AA32" s="33"/>
      <c r="AB32" s="34"/>
      <c r="AC32" s="34"/>
      <c r="AD32" s="34"/>
      <c r="AE32" s="51"/>
      <c r="AM32" s="70" t="s">
        <v>9</v>
      </c>
      <c r="AN32" s="65">
        <v>45593</v>
      </c>
      <c r="AO32" s="106"/>
      <c r="AP32" s="106"/>
      <c r="AQ32" s="106">
        <f t="shared" si="7"/>
        <v>0</v>
      </c>
    </row>
    <row r="33" spans="1:43" s="2" customFormat="1" ht="18.75" customHeight="1" x14ac:dyDescent="0.3">
      <c r="A33" s="391" t="s">
        <v>215</v>
      </c>
      <c r="B33" s="65">
        <v>45716</v>
      </c>
      <c r="C33" s="17">
        <v>16407</v>
      </c>
      <c r="D33" s="80">
        <f t="shared" si="3"/>
        <v>31</v>
      </c>
      <c r="E33" s="80">
        <f t="shared" si="4"/>
        <v>991</v>
      </c>
      <c r="F33" s="18">
        <v>1</v>
      </c>
      <c r="G33" s="17">
        <v>16433</v>
      </c>
      <c r="H33" s="80">
        <f t="shared" si="8"/>
        <v>26</v>
      </c>
      <c r="I33" s="80">
        <f t="shared" si="9"/>
        <v>842</v>
      </c>
      <c r="J33" s="18">
        <v>3</v>
      </c>
      <c r="K33" s="80">
        <f t="shared" si="5"/>
        <v>57</v>
      </c>
      <c r="L33" s="80">
        <f t="shared" si="6"/>
        <v>1833</v>
      </c>
      <c r="M33" s="93">
        <v>5</v>
      </c>
      <c r="N33" s="69" t="s">
        <v>220</v>
      </c>
      <c r="AM33" s="70" t="s">
        <v>10</v>
      </c>
      <c r="AN33" s="65">
        <v>45594</v>
      </c>
      <c r="AO33" s="106"/>
      <c r="AP33" s="106"/>
      <c r="AQ33" s="106">
        <f t="shared" si="7"/>
        <v>0</v>
      </c>
    </row>
    <row r="34" spans="1:43" s="2" customFormat="1" ht="18.75" customHeight="1" x14ac:dyDescent="0.3">
      <c r="A34" s="70"/>
      <c r="B34" s="65"/>
      <c r="C34" s="17"/>
      <c r="D34" s="80" t="e">
        <f t="shared" si="3"/>
        <v>#N/A</v>
      </c>
      <c r="E34" s="80" t="e">
        <f t="shared" si="4"/>
        <v>#N/A</v>
      </c>
      <c r="F34" s="18"/>
      <c r="G34" s="17"/>
      <c r="H34" s="80" t="e">
        <f t="shared" si="8"/>
        <v>#N/A</v>
      </c>
      <c r="I34" s="80" t="e">
        <f t="shared" si="9"/>
        <v>#N/A</v>
      </c>
      <c r="J34" s="18"/>
      <c r="K34" s="80" t="e">
        <f t="shared" si="5"/>
        <v>#N/A</v>
      </c>
      <c r="L34" s="80" t="e">
        <f t="shared" si="6"/>
        <v>#N/A</v>
      </c>
      <c r="M34" s="93"/>
      <c r="N34" s="69"/>
      <c r="AA34" s="2" t="s">
        <v>58</v>
      </c>
      <c r="AM34" s="70" t="s">
        <v>11</v>
      </c>
      <c r="AN34" s="65">
        <v>45595</v>
      </c>
      <c r="AO34" s="106"/>
      <c r="AP34" s="106"/>
      <c r="AQ34" s="106">
        <f t="shared" si="7"/>
        <v>0</v>
      </c>
    </row>
    <row r="35" spans="1:43" s="2" customFormat="1" ht="18.75" customHeight="1" x14ac:dyDescent="0.3">
      <c r="A35" s="70"/>
      <c r="B35" s="65"/>
      <c r="C35" s="17"/>
      <c r="D35" s="80" t="e">
        <f t="shared" si="3"/>
        <v>#N/A</v>
      </c>
      <c r="E35" s="80" t="e">
        <f t="shared" si="4"/>
        <v>#N/A</v>
      </c>
      <c r="F35" s="18"/>
      <c r="G35" s="17"/>
      <c r="H35" s="80" t="e">
        <f t="shared" si="8"/>
        <v>#N/A</v>
      </c>
      <c r="I35" s="80" t="e">
        <f t="shared" si="9"/>
        <v>#N/A</v>
      </c>
      <c r="J35" s="18"/>
      <c r="K35" s="80" t="e">
        <f t="shared" si="5"/>
        <v>#N/A</v>
      </c>
      <c r="L35" s="80" t="e">
        <f t="shared" si="6"/>
        <v>#N/A</v>
      </c>
      <c r="M35" s="93"/>
      <c r="N35" s="69"/>
      <c r="AM35" s="70" t="s">
        <v>12</v>
      </c>
      <c r="AN35" s="65">
        <v>45596</v>
      </c>
      <c r="AO35" s="106"/>
      <c r="AP35" s="106"/>
      <c r="AQ35" s="106"/>
    </row>
    <row r="36" spans="1:43" s="2" customFormat="1" ht="18.75" customHeight="1" x14ac:dyDescent="0.3">
      <c r="A36" s="70"/>
      <c r="B36" s="65"/>
      <c r="C36" s="17"/>
      <c r="D36" s="80" t="e">
        <f t="shared" si="3"/>
        <v>#N/A</v>
      </c>
      <c r="E36" s="80" t="e">
        <f t="shared" si="4"/>
        <v>#N/A</v>
      </c>
      <c r="F36" s="18"/>
      <c r="G36" s="17"/>
      <c r="H36" s="80" t="e">
        <f t="shared" si="8"/>
        <v>#N/A</v>
      </c>
      <c r="I36" s="80" t="e">
        <f t="shared" si="9"/>
        <v>#N/A</v>
      </c>
      <c r="J36" s="18"/>
      <c r="K36" s="80" t="e">
        <f t="shared" si="5"/>
        <v>#N/A</v>
      </c>
      <c r="L36" s="80" t="e">
        <f t="shared" si="6"/>
        <v>#N/A</v>
      </c>
      <c r="M36" s="93"/>
      <c r="N36" s="69"/>
      <c r="AM36" s="81" t="s">
        <v>67</v>
      </c>
      <c r="AN36" s="82"/>
      <c r="AO36" s="83">
        <f>SUM(AO5:AO35)</f>
        <v>14</v>
      </c>
      <c r="AP36" s="83">
        <f>SUM(AP5:AP35)</f>
        <v>3</v>
      </c>
      <c r="AQ36" s="83">
        <f>AO36+AP36</f>
        <v>17</v>
      </c>
    </row>
    <row r="37" spans="1:43" s="2" customFormat="1" ht="23.25" customHeight="1" x14ac:dyDescent="0.3">
      <c r="A37" s="75" t="s">
        <v>45</v>
      </c>
      <c r="B37" s="52"/>
      <c r="C37" s="52"/>
      <c r="D37" s="52">
        <f>AVERAGE(D6:D33)</f>
        <v>35.392857142857146</v>
      </c>
      <c r="E37" s="52"/>
      <c r="F37" s="52">
        <f>AVERAGE(F6:F33)</f>
        <v>-0.35714285714285715</v>
      </c>
      <c r="G37" s="52"/>
      <c r="H37" s="52">
        <f>AVERAGE(H6:H33)</f>
        <v>30.071428571428573</v>
      </c>
      <c r="I37" s="52"/>
      <c r="J37" s="52">
        <f>AVERAGE(J6:J33)</f>
        <v>1.6785714285714286</v>
      </c>
      <c r="K37" s="52">
        <f>AVERAGE(K6:K33)</f>
        <v>65.464285714285708</v>
      </c>
      <c r="L37" s="52"/>
      <c r="M37" s="52">
        <f>AVERAGE(M6:M33)</f>
        <v>4.9285714285714288</v>
      </c>
      <c r="N37" s="52"/>
      <c r="AA37" s="54"/>
      <c r="AB37" s="54"/>
      <c r="AC37" s="54"/>
      <c r="AD37" s="54"/>
      <c r="AE37" s="54"/>
      <c r="AF37" s="54"/>
      <c r="AG37" s="53"/>
      <c r="AH37" s="53"/>
      <c r="AI37" s="53"/>
      <c r="AM37" s="81" t="s">
        <v>45</v>
      </c>
      <c r="AN37" s="82"/>
      <c r="AO37" s="83">
        <f>AVERAGE(AO5:AO35)</f>
        <v>3.5</v>
      </c>
      <c r="AP37" s="83">
        <f t="shared" ref="AP37" si="10">AVERAGE(AP5:AP35)</f>
        <v>1.5</v>
      </c>
      <c r="AQ37" s="83">
        <f>AO37+AP37</f>
        <v>5</v>
      </c>
    </row>
    <row r="38" spans="1:43" s="2" customFormat="1" ht="15.6" x14ac:dyDescent="0.3">
      <c r="A38" s="55" t="s">
        <v>46</v>
      </c>
      <c r="B38" s="56" t="s">
        <v>47</v>
      </c>
      <c r="C38" s="56" t="s">
        <v>48</v>
      </c>
      <c r="D38" s="56" t="s">
        <v>49</v>
      </c>
      <c r="E38" s="56" t="s">
        <v>50</v>
      </c>
      <c r="F38" s="57" t="s">
        <v>51</v>
      </c>
      <c r="G38" s="58"/>
      <c r="H38" s="55" t="s">
        <v>46</v>
      </c>
      <c r="I38" s="56" t="s">
        <v>47</v>
      </c>
      <c r="J38" s="56" t="s">
        <v>48</v>
      </c>
      <c r="K38" s="56" t="s">
        <v>49</v>
      </c>
      <c r="L38" s="56" t="s">
        <v>50</v>
      </c>
      <c r="M38" s="57" t="s">
        <v>51</v>
      </c>
    </row>
    <row r="39" spans="1:43" s="2" customFormat="1" ht="15.6" x14ac:dyDescent="0.3">
      <c r="A39" s="59" t="s">
        <v>52</v>
      </c>
      <c r="B39" s="60">
        <v>1196</v>
      </c>
      <c r="C39" s="60">
        <v>1401</v>
      </c>
      <c r="D39" s="61">
        <f>SUM(B39:C39)</f>
        <v>2597</v>
      </c>
      <c r="E39" s="62">
        <v>350.34</v>
      </c>
      <c r="F39" s="63">
        <f>E39/D39</f>
        <v>0.13490180978051597</v>
      </c>
      <c r="H39" s="59" t="s">
        <v>53</v>
      </c>
      <c r="I39" s="61">
        <f>B39-I33</f>
        <v>354</v>
      </c>
      <c r="J39" s="61">
        <f>C39-E33</f>
        <v>410</v>
      </c>
      <c r="K39" s="61">
        <f>SUM(I39:J39)</f>
        <v>764</v>
      </c>
      <c r="L39" s="72">
        <f>K39*F39</f>
        <v>103.0649826723142</v>
      </c>
      <c r="M39" s="63">
        <f>L39/K39</f>
        <v>0.13490180978051597</v>
      </c>
    </row>
    <row r="40" spans="1:43" s="2" customFormat="1" ht="15.6" x14ac:dyDescent="0.3"/>
    <row r="41" spans="1:43" s="2" customFormat="1" ht="15.6" x14ac:dyDescent="0.3"/>
    <row r="42" spans="1:43" s="2" customFormat="1" ht="15.6" x14ac:dyDescent="0.3">
      <c r="E42" s="2" t="s">
        <v>228</v>
      </c>
      <c r="H42" s="2" t="s">
        <v>229</v>
      </c>
      <c r="L42" s="2" t="s">
        <v>121</v>
      </c>
    </row>
    <row r="43" spans="1:43" s="2" customFormat="1" ht="15.6" x14ac:dyDescent="0.3">
      <c r="D43" s="392" t="s">
        <v>230</v>
      </c>
      <c r="E43" s="2">
        <v>1242</v>
      </c>
      <c r="H43" s="2">
        <v>1060</v>
      </c>
      <c r="L43" s="2">
        <v>2302</v>
      </c>
    </row>
    <row r="44" spans="1:43" s="2" customFormat="1" ht="15.6" x14ac:dyDescent="0.3">
      <c r="D44" s="392" t="s">
        <v>231</v>
      </c>
      <c r="E44" s="2">
        <v>991</v>
      </c>
      <c r="F44" s="24">
        <f>E44/28*31</f>
        <v>1097.1785714285716</v>
      </c>
      <c r="H44" s="2">
        <v>842</v>
      </c>
      <c r="I44" s="2">
        <f>H44/28*31</f>
        <v>932.21428571428578</v>
      </c>
      <c r="L44" s="2">
        <v>1833</v>
      </c>
      <c r="M44" s="24">
        <f>L44/28*31</f>
        <v>2029.3928571428569</v>
      </c>
    </row>
    <row r="45" spans="1:43" s="2" customFormat="1" ht="15.6" x14ac:dyDescent="0.3">
      <c r="D45" s="392"/>
      <c r="E45" s="369">
        <f>SUM(E43:E44)</f>
        <v>2233</v>
      </c>
      <c r="F45" s="393">
        <f>E45/E49*100</f>
        <v>97.044763146458052</v>
      </c>
      <c r="G45" s="369"/>
      <c r="H45" s="369">
        <f>SUM(H43:H44)</f>
        <v>1902</v>
      </c>
      <c r="I45" s="393">
        <f>H45/H49*100</f>
        <v>107.45762711864406</v>
      </c>
      <c r="J45" s="369"/>
      <c r="K45" s="369"/>
      <c r="L45" s="369">
        <f>SUM(L43:L44)</f>
        <v>4135</v>
      </c>
      <c r="M45" s="393">
        <f>L45/L49*100</f>
        <v>101.57209530827807</v>
      </c>
    </row>
    <row r="46" spans="1:43" s="2" customFormat="1" ht="15.6" x14ac:dyDescent="0.3">
      <c r="F46" s="24"/>
      <c r="M46" s="24"/>
    </row>
    <row r="47" spans="1:43" s="2" customFormat="1" ht="15.6" x14ac:dyDescent="0.3">
      <c r="D47" s="392" t="s">
        <v>232</v>
      </c>
      <c r="E47" s="2">
        <v>1384</v>
      </c>
      <c r="F47" s="24"/>
      <c r="H47" s="2">
        <v>1079</v>
      </c>
      <c r="L47" s="2">
        <v>2463</v>
      </c>
      <c r="M47" s="24"/>
    </row>
    <row r="48" spans="1:43" s="2" customFormat="1" ht="15.6" x14ac:dyDescent="0.3">
      <c r="D48" s="392" t="s">
        <v>233</v>
      </c>
      <c r="E48" s="2">
        <v>917</v>
      </c>
      <c r="F48" s="24">
        <f>E48/29*31</f>
        <v>980.24137931034477</v>
      </c>
      <c r="H48" s="2">
        <v>691</v>
      </c>
      <c r="I48" s="2">
        <f>H48/29*31</f>
        <v>738.65517241379314</v>
      </c>
      <c r="L48" s="2">
        <v>1608</v>
      </c>
      <c r="M48" s="24">
        <f>L48/29*31</f>
        <v>1718.8965517241379</v>
      </c>
    </row>
    <row r="49" spans="5:13" s="2" customFormat="1" ht="15.6" x14ac:dyDescent="0.3">
      <c r="E49" s="369">
        <f>SUM(E47:E48)</f>
        <v>2301</v>
      </c>
      <c r="F49" s="369"/>
      <c r="G49" s="369"/>
      <c r="H49" s="369">
        <f>SUM(H47:H48)</f>
        <v>1770</v>
      </c>
      <c r="I49" s="369"/>
      <c r="J49" s="369"/>
      <c r="K49" s="369"/>
      <c r="L49" s="369">
        <f>SUM(L47:L48)</f>
        <v>4071</v>
      </c>
      <c r="M49" s="24"/>
    </row>
    <row r="50" spans="5:13" s="2" customFormat="1" ht="15.6" x14ac:dyDescent="0.3"/>
    <row r="51" spans="5:13" s="2" customFormat="1" ht="15.6" x14ac:dyDescent="0.3"/>
    <row r="52" spans="5:13" s="2" customFormat="1" ht="15.6" x14ac:dyDescent="0.3"/>
    <row r="53" spans="5:13" s="2" customFormat="1" ht="15.6" x14ac:dyDescent="0.3"/>
    <row r="54" spans="5:13" s="2" customFormat="1" ht="15.6" x14ac:dyDescent="0.3"/>
    <row r="55" spans="5:13" s="2" customFormat="1" ht="15.6" x14ac:dyDescent="0.3"/>
    <row r="56" spans="5:13" s="2" customFormat="1" ht="15.6" x14ac:dyDescent="0.3"/>
    <row r="57" spans="5:13" s="2" customFormat="1" ht="15.6" x14ac:dyDescent="0.3"/>
    <row r="58" spans="5:13" s="2" customFormat="1" ht="15.6" x14ac:dyDescent="0.3"/>
    <row r="59" spans="5:13" s="2" customFormat="1" ht="15.6" x14ac:dyDescent="0.3"/>
    <row r="60" spans="5:13" s="2" customFormat="1" ht="15.6" x14ac:dyDescent="0.3"/>
    <row r="61" spans="5:13" s="2" customFormat="1" ht="15.6" x14ac:dyDescent="0.3"/>
    <row r="62" spans="5:13" s="2" customFormat="1" ht="15.6" x14ac:dyDescent="0.3"/>
    <row r="63" spans="5:13" s="2" customFormat="1" ht="15.6" x14ac:dyDescent="0.3"/>
    <row r="64" spans="5:13" s="2" customFormat="1" ht="15.6" x14ac:dyDescent="0.3"/>
    <row r="65" s="2" customFormat="1" ht="15.6" x14ac:dyDescent="0.3"/>
    <row r="66" s="2" customFormat="1" ht="15.6" x14ac:dyDescent="0.3"/>
    <row r="67" s="2" customFormat="1" ht="15.6" x14ac:dyDescent="0.3"/>
    <row r="68" s="2" customFormat="1" ht="15.6" x14ac:dyDescent="0.3"/>
    <row r="69" s="2" customFormat="1" ht="15.6" x14ac:dyDescent="0.3"/>
    <row r="70" s="2" customFormat="1" ht="15.6" x14ac:dyDescent="0.3"/>
    <row r="71" s="2" customFormat="1" ht="15.6" x14ac:dyDescent="0.3"/>
    <row r="72" s="2" customFormat="1" ht="15.6" x14ac:dyDescent="0.3"/>
    <row r="73" s="2" customFormat="1" ht="15.6" x14ac:dyDescent="0.3"/>
    <row r="74" s="2" customFormat="1" ht="15.6" x14ac:dyDescent="0.3"/>
    <row r="75" s="2" customFormat="1" ht="15.6" x14ac:dyDescent="0.3"/>
    <row r="76" s="2" customFormat="1" ht="15.6" x14ac:dyDescent="0.3"/>
    <row r="77" s="2" customFormat="1" ht="15.6" x14ac:dyDescent="0.3"/>
    <row r="78" s="2" customFormat="1" ht="15.6" x14ac:dyDescent="0.3"/>
    <row r="79" s="2" customFormat="1" ht="15.6" x14ac:dyDescent="0.3"/>
    <row r="80" s="2" customFormat="1" ht="15.6" x14ac:dyDescent="0.3"/>
    <row r="81" s="2" customFormat="1" ht="15.6" x14ac:dyDescent="0.3"/>
    <row r="82" s="2" customFormat="1" ht="15.6" x14ac:dyDescent="0.3"/>
    <row r="83" s="2" customFormat="1" ht="15.6" x14ac:dyDescent="0.3"/>
    <row r="84" s="2" customFormat="1" ht="15.6" x14ac:dyDescent="0.3"/>
    <row r="85" s="2" customFormat="1" ht="15.6" x14ac:dyDescent="0.3"/>
    <row r="86" s="2" customFormat="1" ht="15.6" x14ac:dyDescent="0.3"/>
    <row r="87" s="2" customFormat="1" ht="15.6" x14ac:dyDescent="0.3"/>
    <row r="88" s="2" customFormat="1" ht="15.6" x14ac:dyDescent="0.3"/>
    <row r="89" s="2" customFormat="1" ht="15.6" x14ac:dyDescent="0.3"/>
    <row r="90" s="2" customFormat="1" ht="15.6" x14ac:dyDescent="0.3"/>
    <row r="91" s="2" customFormat="1" ht="15.6" x14ac:dyDescent="0.3"/>
    <row r="92" s="2" customFormat="1" ht="15.6" x14ac:dyDescent="0.3"/>
    <row r="93" s="2" customFormat="1" ht="15.6" x14ac:dyDescent="0.3"/>
    <row r="94" s="2" customFormat="1" ht="15.6" x14ac:dyDescent="0.3"/>
    <row r="95" s="2" customFormat="1" ht="15.6" x14ac:dyDescent="0.3"/>
    <row r="96" s="2" customFormat="1" ht="15.6" x14ac:dyDescent="0.3"/>
    <row r="97" s="2" customFormat="1" ht="15.6" x14ac:dyDescent="0.3"/>
    <row r="98" s="2" customFormat="1" ht="15.6" x14ac:dyDescent="0.3"/>
    <row r="99" s="2" customFormat="1" ht="15.6" x14ac:dyDescent="0.3"/>
    <row r="100" s="2" customFormat="1" ht="15.6" x14ac:dyDescent="0.3"/>
    <row r="101" s="2" customFormat="1" ht="15.6" x14ac:dyDescent="0.3"/>
    <row r="102" s="2" customFormat="1" ht="15.6" x14ac:dyDescent="0.3"/>
    <row r="103" s="2" customFormat="1" ht="15.6" x14ac:dyDescent="0.3"/>
    <row r="104" s="2" customFormat="1" ht="15.6" x14ac:dyDescent="0.3"/>
    <row r="105" s="2" customFormat="1" ht="15.6" x14ac:dyDescent="0.3"/>
    <row r="106" s="2" customFormat="1" ht="15.6" x14ac:dyDescent="0.3"/>
    <row r="107" s="2" customFormat="1" ht="15.6" x14ac:dyDescent="0.3"/>
    <row r="108" s="2" customFormat="1" ht="15.6" x14ac:dyDescent="0.3"/>
    <row r="109" s="2" customFormat="1" ht="15.6" x14ac:dyDescent="0.3"/>
    <row r="110" s="2" customFormat="1" ht="15.6" x14ac:dyDescent="0.3"/>
    <row r="111" s="2" customFormat="1" ht="15.6" x14ac:dyDescent="0.3"/>
    <row r="112" s="2" customFormat="1" ht="15.6" x14ac:dyDescent="0.3"/>
    <row r="113" s="2" customFormat="1" ht="15.6" x14ac:dyDescent="0.3"/>
    <row r="114" s="2" customFormat="1" ht="15.6" x14ac:dyDescent="0.3"/>
    <row r="115" s="2" customFormat="1" ht="15.6" x14ac:dyDescent="0.3"/>
    <row r="116" s="2" customFormat="1" ht="15.6" x14ac:dyDescent="0.3"/>
    <row r="117" s="2" customFormat="1" ht="15.6" x14ac:dyDescent="0.3"/>
    <row r="118" s="2" customFormat="1" ht="15.6" x14ac:dyDescent="0.3"/>
    <row r="119" s="2" customFormat="1" ht="15.6" x14ac:dyDescent="0.3"/>
    <row r="120" s="2" customFormat="1" ht="15.6" x14ac:dyDescent="0.3"/>
    <row r="121" s="2" customFormat="1" ht="15.6" x14ac:dyDescent="0.3"/>
    <row r="122" s="2" customFormat="1" ht="15.6" x14ac:dyDescent="0.3"/>
    <row r="123" s="2" customFormat="1" ht="15.6" x14ac:dyDescent="0.3"/>
    <row r="124" s="2" customFormat="1" ht="15.6" x14ac:dyDescent="0.3"/>
    <row r="125" s="2" customFormat="1" ht="15.6" x14ac:dyDescent="0.3"/>
    <row r="126" s="2" customFormat="1" ht="15.6" x14ac:dyDescent="0.3"/>
    <row r="127" s="2" customFormat="1" ht="15.6" x14ac:dyDescent="0.3"/>
    <row r="128" s="2" customFormat="1" ht="15.6" x14ac:dyDescent="0.3"/>
    <row r="129" s="2" customFormat="1" ht="15.6" x14ac:dyDescent="0.3"/>
    <row r="130" s="2" customFormat="1" ht="15.6" x14ac:dyDescent="0.3"/>
    <row r="131" s="2" customFormat="1" ht="15.6" x14ac:dyDescent="0.3"/>
    <row r="132" s="2" customFormat="1" ht="15.6" x14ac:dyDescent="0.3"/>
    <row r="133" s="2" customFormat="1" ht="15.6" x14ac:dyDescent="0.3"/>
    <row r="134" s="2" customFormat="1" ht="15.6" x14ac:dyDescent="0.3"/>
    <row r="135" s="2" customFormat="1" ht="15.6" x14ac:dyDescent="0.3"/>
    <row r="136" s="2" customFormat="1" ht="15.6" x14ac:dyDescent="0.3"/>
    <row r="137" s="2" customFormat="1" ht="15.6" x14ac:dyDescent="0.3"/>
    <row r="138" s="2" customFormat="1" ht="15.6" x14ac:dyDescent="0.3"/>
    <row r="139" s="2" customFormat="1" ht="15.6" x14ac:dyDescent="0.3"/>
    <row r="140" s="2" customFormat="1" ht="15.6" x14ac:dyDescent="0.3"/>
    <row r="141" s="2" customFormat="1" ht="15.6" x14ac:dyDescent="0.3"/>
    <row r="142" s="2" customFormat="1" ht="15.6" x14ac:dyDescent="0.3"/>
    <row r="143" s="2" customFormat="1" ht="15.6" x14ac:dyDescent="0.3"/>
    <row r="144" s="2" customFormat="1" ht="15.6" x14ac:dyDescent="0.3"/>
    <row r="145" s="2" customFormat="1" ht="15.6" x14ac:dyDescent="0.3"/>
    <row r="146" s="2" customFormat="1" ht="15.6" x14ac:dyDescent="0.3"/>
    <row r="147" s="2" customFormat="1" ht="15.6" x14ac:dyDescent="0.3"/>
    <row r="148" s="2" customFormat="1" ht="15.6" x14ac:dyDescent="0.3"/>
    <row r="149" s="2" customFormat="1" ht="15.6" x14ac:dyDescent="0.3"/>
    <row r="150" s="2" customFormat="1" ht="15.6" x14ac:dyDescent="0.3"/>
    <row r="151" s="2" customFormat="1" ht="15.6" x14ac:dyDescent="0.3"/>
    <row r="152" s="2" customFormat="1" ht="15.6" x14ac:dyDescent="0.3"/>
    <row r="153" s="2" customFormat="1" ht="15.6" x14ac:dyDescent="0.3"/>
    <row r="154" s="2" customFormat="1" ht="15.6" x14ac:dyDescent="0.3"/>
    <row r="155" s="2" customFormat="1" ht="15.6" x14ac:dyDescent="0.3"/>
    <row r="156" s="2" customFormat="1" ht="15.6" x14ac:dyDescent="0.3"/>
    <row r="157" s="2" customFormat="1" ht="15.6" x14ac:dyDescent="0.3"/>
    <row r="158" s="2" customFormat="1" ht="15.6" x14ac:dyDescent="0.3"/>
    <row r="159" s="2" customFormat="1" ht="15.6" x14ac:dyDescent="0.3"/>
    <row r="160" s="2" customFormat="1" ht="15.6" x14ac:dyDescent="0.3"/>
    <row r="161" s="2" customFormat="1" ht="15.6" x14ac:dyDescent="0.3"/>
    <row r="162" s="2" customFormat="1" ht="15.6" x14ac:dyDescent="0.3"/>
    <row r="163" s="2" customFormat="1" ht="15.6" x14ac:dyDescent="0.3"/>
    <row r="164" s="2" customFormat="1" ht="15.6" x14ac:dyDescent="0.3"/>
    <row r="165" s="2" customFormat="1" ht="15.6" x14ac:dyDescent="0.3"/>
    <row r="166" s="2" customFormat="1" ht="15.6" x14ac:dyDescent="0.3"/>
    <row r="167" s="2" customFormat="1" ht="15.6" x14ac:dyDescent="0.3"/>
    <row r="168" s="2" customFormat="1" ht="15.6" x14ac:dyDescent="0.3"/>
    <row r="169" s="2" customFormat="1" ht="15.6" x14ac:dyDescent="0.3"/>
    <row r="170" s="2" customFormat="1" ht="15.6" x14ac:dyDescent="0.3"/>
    <row r="171" s="2" customFormat="1" ht="15.6" x14ac:dyDescent="0.3"/>
    <row r="172" s="2" customFormat="1" ht="15.6" x14ac:dyDescent="0.3"/>
    <row r="173" s="2" customFormat="1" ht="15.6" x14ac:dyDescent="0.3"/>
    <row r="174" s="2" customFormat="1" ht="15.6" x14ac:dyDescent="0.3"/>
    <row r="175" s="2" customFormat="1" ht="15.6" x14ac:dyDescent="0.3"/>
    <row r="176" s="2" customFormat="1" ht="15.6" x14ac:dyDescent="0.3"/>
    <row r="177" spans="3:13" s="2" customFormat="1" ht="15.6" x14ac:dyDescent="0.3"/>
    <row r="178" spans="3:13" s="2" customFormat="1" ht="15.6" x14ac:dyDescent="0.3"/>
    <row r="179" spans="3:13" s="2" customFormat="1" ht="15.6" x14ac:dyDescent="0.3"/>
    <row r="180" spans="3:13" s="2" customFormat="1" ht="15.6" x14ac:dyDescent="0.3"/>
    <row r="181" spans="3:13" s="2" customFormat="1" ht="15.6" x14ac:dyDescent="0.3"/>
    <row r="182" spans="3:13" s="2" customFormat="1" ht="15.6" x14ac:dyDescent="0.3"/>
    <row r="183" spans="3:13" s="2" customFormat="1" ht="15.6" x14ac:dyDescent="0.3"/>
    <row r="184" spans="3:13" s="2" customFormat="1" ht="15.6" x14ac:dyDescent="0.3"/>
    <row r="185" spans="3:13" s="2" customFormat="1" ht="15.6" x14ac:dyDescent="0.3"/>
    <row r="186" spans="3:13" s="2" customFormat="1" ht="15.6" x14ac:dyDescent="0.3"/>
    <row r="187" spans="3:13" s="2" customFormat="1" ht="15.6" x14ac:dyDescent="0.3"/>
    <row r="188" spans="3:13" x14ac:dyDescent="0.25">
      <c r="C188" s="1"/>
      <c r="F188" s="1"/>
      <c r="G188" s="1"/>
      <c r="J188" s="1"/>
      <c r="M188" s="1"/>
    </row>
    <row r="189" spans="3:13" x14ac:dyDescent="0.25">
      <c r="C189" s="1"/>
      <c r="F189" s="1"/>
      <c r="G189" s="1"/>
      <c r="J189" s="1"/>
      <c r="M189" s="1"/>
    </row>
    <row r="190" spans="3:13" x14ac:dyDescent="0.25">
      <c r="C190" s="1"/>
      <c r="F190" s="1"/>
      <c r="G190" s="1"/>
      <c r="J190" s="1"/>
      <c r="M190" s="1"/>
    </row>
    <row r="191" spans="3:13" x14ac:dyDescent="0.25">
      <c r="C191" s="1"/>
      <c r="F191" s="1"/>
      <c r="G191" s="1"/>
      <c r="J191" s="1"/>
      <c r="M191" s="1"/>
    </row>
    <row r="192" spans="3:13" x14ac:dyDescent="0.25">
      <c r="C192" s="1"/>
      <c r="F192" s="1"/>
      <c r="G192" s="1"/>
      <c r="J192" s="1"/>
      <c r="M192" s="1"/>
    </row>
    <row r="193" spans="3:13" x14ac:dyDescent="0.25">
      <c r="C193" s="1"/>
      <c r="F193" s="1"/>
      <c r="G193" s="1"/>
      <c r="J193" s="1"/>
      <c r="M193" s="1"/>
    </row>
    <row r="194" spans="3:13" x14ac:dyDescent="0.25">
      <c r="C194" s="1"/>
      <c r="F194" s="1"/>
      <c r="G194" s="1"/>
      <c r="J194" s="1"/>
      <c r="M194" s="1"/>
    </row>
    <row r="195" spans="3:13" x14ac:dyDescent="0.25">
      <c r="C195" s="1"/>
      <c r="F195" s="1"/>
      <c r="G195" s="1"/>
      <c r="J195" s="1"/>
      <c r="M195" s="1"/>
    </row>
    <row r="196" spans="3:13" x14ac:dyDescent="0.25">
      <c r="C196" s="1"/>
      <c r="F196" s="1"/>
      <c r="G196" s="1"/>
      <c r="J196" s="1"/>
      <c r="M196" s="1"/>
    </row>
    <row r="197" spans="3:13" x14ac:dyDescent="0.25">
      <c r="C197" s="1"/>
      <c r="F197" s="1"/>
      <c r="G197" s="1"/>
      <c r="J197" s="1"/>
      <c r="M197" s="1"/>
    </row>
    <row r="198" spans="3:13" x14ac:dyDescent="0.25">
      <c r="C198" s="1"/>
      <c r="F198" s="1"/>
      <c r="G198" s="1"/>
      <c r="J198" s="1"/>
      <c r="M198" s="1"/>
    </row>
    <row r="199" spans="3:13" x14ac:dyDescent="0.25">
      <c r="C199" s="1"/>
      <c r="F199" s="1"/>
      <c r="G199" s="1"/>
      <c r="J199" s="1"/>
      <c r="M199" s="1"/>
    </row>
    <row r="200" spans="3:13" x14ac:dyDescent="0.25">
      <c r="C200" s="1"/>
      <c r="F200" s="1"/>
      <c r="G200" s="1"/>
      <c r="J200" s="1"/>
      <c r="M200" s="1"/>
    </row>
    <row r="201" spans="3:13" x14ac:dyDescent="0.25">
      <c r="C201" s="1"/>
      <c r="F201" s="1"/>
      <c r="G201" s="1"/>
      <c r="J201" s="1"/>
      <c r="M201" s="1"/>
    </row>
    <row r="202" spans="3:13" x14ac:dyDescent="0.25">
      <c r="C202" s="1"/>
      <c r="F202" s="1"/>
      <c r="G202" s="1"/>
      <c r="J202" s="1"/>
      <c r="M202" s="1"/>
    </row>
    <row r="203" spans="3:13" x14ac:dyDescent="0.25">
      <c r="C203" s="1"/>
      <c r="F203" s="1"/>
      <c r="G203" s="1"/>
      <c r="J203" s="1"/>
      <c r="M203" s="1"/>
    </row>
    <row r="204" spans="3:13" x14ac:dyDescent="0.25">
      <c r="C204" s="1"/>
      <c r="F204" s="1"/>
      <c r="G204" s="1"/>
      <c r="J204" s="1"/>
      <c r="M204" s="1"/>
    </row>
    <row r="205" spans="3:13" x14ac:dyDescent="0.25">
      <c r="C205" s="1"/>
      <c r="F205" s="1"/>
      <c r="G205" s="1"/>
      <c r="J205" s="1"/>
      <c r="M205" s="1"/>
    </row>
    <row r="206" spans="3:13" x14ac:dyDescent="0.25">
      <c r="C206" s="1"/>
      <c r="F206" s="1"/>
      <c r="G206" s="1"/>
      <c r="J206" s="1"/>
      <c r="M206" s="1"/>
    </row>
    <row r="207" spans="3:13" x14ac:dyDescent="0.25">
      <c r="C207" s="1"/>
      <c r="F207" s="1"/>
      <c r="G207" s="1"/>
      <c r="J207" s="1"/>
      <c r="M207" s="1"/>
    </row>
    <row r="208" spans="3:13" x14ac:dyDescent="0.25">
      <c r="C208" s="1"/>
      <c r="F208" s="1"/>
      <c r="G208" s="1"/>
      <c r="J208" s="1"/>
      <c r="M208" s="1"/>
    </row>
    <row r="209" spans="3:13" x14ac:dyDescent="0.25">
      <c r="C209" s="1"/>
      <c r="F209" s="1"/>
      <c r="G209" s="1"/>
      <c r="J209" s="1"/>
      <c r="M209" s="1"/>
    </row>
    <row r="210" spans="3:13" x14ac:dyDescent="0.25">
      <c r="C210" s="1"/>
      <c r="F210" s="1"/>
      <c r="G210" s="1"/>
      <c r="J210" s="1"/>
      <c r="M210" s="1"/>
    </row>
    <row r="211" spans="3:13" x14ac:dyDescent="0.25">
      <c r="C211" s="1"/>
      <c r="F211" s="1"/>
      <c r="G211" s="1"/>
      <c r="J211" s="1"/>
      <c r="M211" s="1"/>
    </row>
    <row r="212" spans="3:13" x14ac:dyDescent="0.25">
      <c r="C212" s="1"/>
      <c r="F212" s="1"/>
      <c r="G212" s="1"/>
      <c r="J212" s="1"/>
      <c r="M212" s="1"/>
    </row>
    <row r="213" spans="3:13" x14ac:dyDescent="0.25">
      <c r="C213" s="1"/>
      <c r="F213" s="1"/>
      <c r="G213" s="1"/>
      <c r="J213" s="1"/>
      <c r="M213" s="1"/>
    </row>
    <row r="214" spans="3:13" x14ac:dyDescent="0.25">
      <c r="C214" s="1"/>
      <c r="F214" s="1"/>
      <c r="G214" s="1"/>
      <c r="J214" s="1"/>
      <c r="M214" s="1"/>
    </row>
    <row r="215" spans="3:13" x14ac:dyDescent="0.25">
      <c r="C215" s="1"/>
      <c r="F215" s="1"/>
      <c r="G215" s="1"/>
      <c r="J215" s="1"/>
      <c r="M215" s="1"/>
    </row>
    <row r="216" spans="3:13" x14ac:dyDescent="0.25">
      <c r="C216" s="1"/>
      <c r="F216" s="1"/>
      <c r="G216" s="1"/>
      <c r="J216" s="1"/>
      <c r="M216" s="1"/>
    </row>
    <row r="217" spans="3:13" x14ac:dyDescent="0.25">
      <c r="C217" s="1"/>
      <c r="F217" s="1"/>
      <c r="G217" s="1"/>
      <c r="J217" s="1"/>
      <c r="M217" s="1"/>
    </row>
    <row r="218" spans="3:13" x14ac:dyDescent="0.25">
      <c r="C218" s="1"/>
      <c r="F218" s="1"/>
      <c r="G218" s="1"/>
      <c r="J218" s="1"/>
      <c r="M218" s="1"/>
    </row>
    <row r="219" spans="3:13" x14ac:dyDescent="0.25">
      <c r="C219" s="1"/>
      <c r="F219" s="1"/>
      <c r="G219" s="1"/>
      <c r="J219" s="1"/>
      <c r="M219" s="1"/>
    </row>
    <row r="220" spans="3:13" x14ac:dyDescent="0.25">
      <c r="C220" s="1"/>
      <c r="F220" s="1"/>
      <c r="G220" s="1"/>
      <c r="J220" s="1"/>
      <c r="M220" s="1"/>
    </row>
    <row r="221" spans="3:13" x14ac:dyDescent="0.25">
      <c r="C221" s="1"/>
      <c r="F221" s="1"/>
      <c r="G221" s="1"/>
      <c r="J221" s="1"/>
      <c r="M221" s="1"/>
    </row>
    <row r="222" spans="3:13" x14ac:dyDescent="0.25">
      <c r="C222" s="1"/>
      <c r="F222" s="1"/>
      <c r="G222" s="1"/>
      <c r="J222" s="1"/>
      <c r="M222" s="1"/>
    </row>
    <row r="223" spans="3:13" x14ac:dyDescent="0.25">
      <c r="C223" s="1"/>
      <c r="F223" s="1"/>
      <c r="G223" s="1"/>
      <c r="J223" s="1"/>
      <c r="M223" s="1"/>
    </row>
    <row r="224" spans="3:13" x14ac:dyDescent="0.25">
      <c r="C224" s="1"/>
      <c r="F224" s="1"/>
      <c r="G224" s="1"/>
      <c r="J224" s="1"/>
      <c r="M224" s="1"/>
    </row>
    <row r="225" spans="3:13" x14ac:dyDescent="0.25">
      <c r="C225" s="1"/>
      <c r="F225" s="1"/>
      <c r="G225" s="1"/>
      <c r="J225" s="1"/>
      <c r="M225" s="1"/>
    </row>
    <row r="226" spans="3:13" x14ac:dyDescent="0.25">
      <c r="C226" s="1"/>
      <c r="F226" s="1"/>
      <c r="G226" s="1"/>
      <c r="J226" s="1"/>
      <c r="M226" s="1"/>
    </row>
    <row r="227" spans="3:13" x14ac:dyDescent="0.25">
      <c r="C227" s="1"/>
      <c r="F227" s="1"/>
      <c r="G227" s="1"/>
      <c r="J227" s="1"/>
      <c r="M227" s="1"/>
    </row>
    <row r="228" spans="3:13" x14ac:dyDescent="0.25">
      <c r="C228" s="1"/>
      <c r="F228" s="1"/>
      <c r="G228" s="1"/>
      <c r="J228" s="1"/>
      <c r="M228" s="1"/>
    </row>
    <row r="229" spans="3:13" x14ac:dyDescent="0.25">
      <c r="C229" s="1"/>
      <c r="F229" s="1"/>
      <c r="G229" s="1"/>
      <c r="J229" s="1"/>
      <c r="M229" s="1"/>
    </row>
    <row r="230" spans="3:13" x14ac:dyDescent="0.25">
      <c r="C230" s="1"/>
      <c r="F230" s="1"/>
      <c r="G230" s="1"/>
      <c r="J230" s="1"/>
      <c r="M230" s="1"/>
    </row>
    <row r="231" spans="3:13" x14ac:dyDescent="0.25">
      <c r="C231" s="1"/>
      <c r="F231" s="1"/>
      <c r="G231" s="1"/>
      <c r="J231" s="1"/>
      <c r="M231" s="1"/>
    </row>
    <row r="232" spans="3:13" x14ac:dyDescent="0.25">
      <c r="C232" s="1"/>
      <c r="F232" s="1"/>
      <c r="G232" s="1"/>
      <c r="J232" s="1"/>
      <c r="M232" s="1"/>
    </row>
    <row r="233" spans="3:13" x14ac:dyDescent="0.25">
      <c r="C233" s="1"/>
      <c r="F233" s="1"/>
      <c r="G233" s="1"/>
      <c r="J233" s="1"/>
      <c r="M233" s="1"/>
    </row>
    <row r="234" spans="3:13" x14ac:dyDescent="0.25">
      <c r="C234" s="1"/>
      <c r="F234" s="1"/>
      <c r="G234" s="1"/>
      <c r="J234" s="1"/>
      <c r="M234" s="1"/>
    </row>
    <row r="235" spans="3:13" x14ac:dyDescent="0.25">
      <c r="C235" s="1"/>
      <c r="F235" s="1"/>
      <c r="G235" s="1"/>
      <c r="J235" s="1"/>
      <c r="M235" s="1"/>
    </row>
    <row r="236" spans="3:13" x14ac:dyDescent="0.25">
      <c r="C236" s="1"/>
      <c r="F236" s="1"/>
      <c r="G236" s="1"/>
      <c r="J236" s="1"/>
      <c r="M236" s="1"/>
    </row>
    <row r="237" spans="3:13" x14ac:dyDescent="0.25">
      <c r="C237" s="1"/>
      <c r="F237" s="1"/>
      <c r="G237" s="1"/>
      <c r="J237" s="1"/>
      <c r="M237" s="1"/>
    </row>
    <row r="238" spans="3:13" x14ac:dyDescent="0.25">
      <c r="C238" s="1"/>
      <c r="F238" s="1"/>
      <c r="G238" s="1"/>
      <c r="J238" s="1"/>
      <c r="M238" s="1"/>
    </row>
    <row r="239" spans="3:13" x14ac:dyDescent="0.25">
      <c r="C239" s="1"/>
      <c r="F239" s="1"/>
      <c r="G239" s="1"/>
      <c r="J239" s="1"/>
      <c r="M239" s="1"/>
    </row>
    <row r="240" spans="3:13" x14ac:dyDescent="0.25">
      <c r="C240" s="1"/>
      <c r="F240" s="1"/>
      <c r="G240" s="1"/>
      <c r="J240" s="1"/>
      <c r="M240" s="1"/>
    </row>
    <row r="241" spans="3:13" x14ac:dyDescent="0.25">
      <c r="C241" s="1"/>
      <c r="F241" s="1"/>
      <c r="G241" s="1"/>
      <c r="J241" s="1"/>
      <c r="M241" s="1"/>
    </row>
    <row r="242" spans="3:13" x14ac:dyDescent="0.25">
      <c r="C242" s="1"/>
      <c r="F242" s="1"/>
      <c r="G242" s="1"/>
      <c r="J242" s="1"/>
      <c r="M242" s="1"/>
    </row>
    <row r="243" spans="3:13" x14ac:dyDescent="0.25">
      <c r="C243" s="1"/>
      <c r="F243" s="1"/>
      <c r="G243" s="1"/>
      <c r="J243" s="1"/>
      <c r="M243" s="1"/>
    </row>
    <row r="244" spans="3:13" x14ac:dyDescent="0.25">
      <c r="C244" s="1"/>
      <c r="F244" s="1"/>
      <c r="G244" s="1"/>
      <c r="J244" s="1"/>
      <c r="M244" s="1"/>
    </row>
    <row r="245" spans="3:13" x14ac:dyDescent="0.25">
      <c r="C245" s="1"/>
      <c r="F245" s="1"/>
      <c r="G245" s="1"/>
      <c r="J245" s="1"/>
      <c r="M245" s="1"/>
    </row>
    <row r="246" spans="3:13" x14ac:dyDescent="0.25">
      <c r="C246" s="1"/>
      <c r="F246" s="1"/>
      <c r="G246" s="1"/>
      <c r="J246" s="1"/>
      <c r="M246" s="1"/>
    </row>
    <row r="247" spans="3:13" x14ac:dyDescent="0.25">
      <c r="C247" s="1"/>
      <c r="F247" s="1"/>
      <c r="G247" s="1"/>
      <c r="J247" s="1"/>
      <c r="M247" s="1"/>
    </row>
    <row r="248" spans="3:13" x14ac:dyDescent="0.25">
      <c r="C248" s="1"/>
      <c r="F248" s="1"/>
      <c r="G248" s="1"/>
      <c r="J248" s="1"/>
      <c r="M248" s="1"/>
    </row>
    <row r="249" spans="3:13" x14ac:dyDescent="0.25">
      <c r="C249" s="1"/>
      <c r="F249" s="1"/>
      <c r="G249" s="1"/>
      <c r="J249" s="1"/>
      <c r="M249" s="1"/>
    </row>
    <row r="250" spans="3:13" x14ac:dyDescent="0.25">
      <c r="C250" s="1"/>
      <c r="F250" s="1"/>
      <c r="G250" s="1"/>
      <c r="J250" s="1"/>
      <c r="M250" s="1"/>
    </row>
    <row r="251" spans="3:13" x14ac:dyDescent="0.25">
      <c r="C251" s="1"/>
      <c r="F251" s="1"/>
      <c r="G251" s="1"/>
      <c r="J251" s="1"/>
      <c r="M251" s="1"/>
    </row>
    <row r="252" spans="3:13" x14ac:dyDescent="0.25">
      <c r="C252" s="1"/>
      <c r="F252" s="1"/>
      <c r="G252" s="1"/>
      <c r="J252" s="1"/>
      <c r="M252" s="1"/>
    </row>
    <row r="253" spans="3:13" x14ac:dyDescent="0.25">
      <c r="C253" s="1"/>
      <c r="F253" s="1"/>
      <c r="G253" s="1"/>
      <c r="J253" s="1"/>
      <c r="M253" s="1"/>
    </row>
    <row r="254" spans="3:13" x14ac:dyDescent="0.25">
      <c r="C254" s="1"/>
      <c r="F254" s="1"/>
      <c r="G254" s="1"/>
      <c r="J254" s="1"/>
      <c r="M254" s="1"/>
    </row>
    <row r="255" spans="3:13" x14ac:dyDescent="0.25">
      <c r="C255" s="1"/>
      <c r="F255" s="1"/>
      <c r="G255" s="1"/>
      <c r="J255" s="1"/>
      <c r="M255" s="1"/>
    </row>
    <row r="256" spans="3:13" x14ac:dyDescent="0.25">
      <c r="C256" s="1"/>
      <c r="F256" s="1"/>
      <c r="G256" s="1"/>
      <c r="J256" s="1"/>
      <c r="M256" s="1"/>
    </row>
    <row r="257" spans="3:13" x14ac:dyDescent="0.25">
      <c r="C257" s="1"/>
      <c r="F257" s="1"/>
      <c r="G257" s="1"/>
      <c r="J257" s="1"/>
      <c r="M257" s="1"/>
    </row>
    <row r="258" spans="3:13" x14ac:dyDescent="0.25">
      <c r="C258" s="1"/>
      <c r="F258" s="1"/>
      <c r="G258" s="1"/>
      <c r="J258" s="1"/>
      <c r="M258" s="1"/>
    </row>
    <row r="259" spans="3:13" x14ac:dyDescent="0.25">
      <c r="C259" s="1"/>
      <c r="F259" s="1"/>
      <c r="G259" s="1"/>
      <c r="J259" s="1"/>
      <c r="M259" s="1"/>
    </row>
    <row r="260" spans="3:13" x14ac:dyDescent="0.25">
      <c r="C260" s="1"/>
      <c r="F260" s="1"/>
      <c r="G260" s="1"/>
      <c r="J260" s="1"/>
      <c r="M260" s="1"/>
    </row>
    <row r="261" spans="3:13" x14ac:dyDescent="0.25">
      <c r="C261" s="1"/>
      <c r="F261" s="1"/>
      <c r="G261" s="1"/>
      <c r="J261" s="1"/>
      <c r="M261" s="1"/>
    </row>
    <row r="262" spans="3:13" x14ac:dyDescent="0.25">
      <c r="C262" s="1"/>
      <c r="F262" s="1"/>
      <c r="G262" s="1"/>
      <c r="J262" s="1"/>
      <c r="M262" s="1"/>
    </row>
    <row r="263" spans="3:13" x14ac:dyDescent="0.25">
      <c r="C263" s="1"/>
      <c r="F263" s="1"/>
      <c r="G263" s="1"/>
      <c r="J263" s="1"/>
      <c r="M263" s="1"/>
    </row>
    <row r="264" spans="3:13" x14ac:dyDescent="0.25">
      <c r="C264" s="1"/>
      <c r="F264" s="1"/>
      <c r="G264" s="1"/>
      <c r="J264" s="1"/>
      <c r="M264" s="1"/>
    </row>
    <row r="265" spans="3:13" x14ac:dyDescent="0.25">
      <c r="C265" s="1"/>
      <c r="F265" s="1"/>
      <c r="G265" s="1"/>
      <c r="J265" s="1"/>
      <c r="M265" s="1"/>
    </row>
    <row r="266" spans="3:13" x14ac:dyDescent="0.25">
      <c r="C266" s="1"/>
      <c r="F266" s="1"/>
      <c r="G266" s="1"/>
      <c r="J266" s="1"/>
      <c r="M266" s="1"/>
    </row>
    <row r="267" spans="3:13" x14ac:dyDescent="0.25">
      <c r="C267" s="1"/>
      <c r="F267" s="1"/>
      <c r="G267" s="1"/>
      <c r="J267" s="1"/>
      <c r="M267" s="1"/>
    </row>
    <row r="268" spans="3:13" x14ac:dyDescent="0.25">
      <c r="C268" s="1"/>
      <c r="F268" s="1"/>
      <c r="G268" s="1"/>
      <c r="J268" s="1"/>
      <c r="M268" s="1"/>
    </row>
    <row r="269" spans="3:13" x14ac:dyDescent="0.25">
      <c r="C269" s="1"/>
      <c r="F269" s="1"/>
      <c r="G269" s="1"/>
      <c r="J269" s="1"/>
      <c r="M269" s="1"/>
    </row>
    <row r="270" spans="3:13" x14ac:dyDescent="0.25">
      <c r="C270" s="1"/>
      <c r="F270" s="1"/>
      <c r="G270" s="1"/>
      <c r="J270" s="1"/>
      <c r="M270" s="1"/>
    </row>
    <row r="271" spans="3:13" x14ac:dyDescent="0.25">
      <c r="C271" s="1"/>
      <c r="F271" s="1"/>
      <c r="G271" s="1"/>
      <c r="J271" s="1"/>
      <c r="M271" s="1"/>
    </row>
    <row r="272" spans="3:13" x14ac:dyDescent="0.25">
      <c r="C272" s="1"/>
      <c r="F272" s="1"/>
      <c r="G272" s="1"/>
      <c r="J272" s="1"/>
      <c r="M272" s="1"/>
    </row>
    <row r="273" spans="3:13" x14ac:dyDescent="0.25">
      <c r="C273" s="1"/>
      <c r="F273" s="1"/>
      <c r="G273" s="1"/>
      <c r="J273" s="1"/>
      <c r="M273" s="1"/>
    </row>
    <row r="274" spans="3:13" x14ac:dyDescent="0.25">
      <c r="C274" s="1"/>
      <c r="F274" s="1"/>
      <c r="G274" s="1"/>
      <c r="J274" s="1"/>
      <c r="M274" s="1"/>
    </row>
    <row r="275" spans="3:13" x14ac:dyDescent="0.25">
      <c r="C275" s="1"/>
      <c r="F275" s="1"/>
      <c r="G275" s="1"/>
      <c r="J275" s="1"/>
      <c r="M275" s="1"/>
    </row>
    <row r="276" spans="3:13" x14ac:dyDescent="0.25">
      <c r="C276" s="1"/>
      <c r="F276" s="1"/>
      <c r="G276" s="1"/>
      <c r="J276" s="1"/>
      <c r="M276" s="1"/>
    </row>
    <row r="277" spans="3:13" x14ac:dyDescent="0.25">
      <c r="C277" s="1"/>
      <c r="F277" s="1"/>
      <c r="G277" s="1"/>
      <c r="J277" s="1"/>
      <c r="M277" s="1"/>
    </row>
    <row r="278" spans="3:13" x14ac:dyDescent="0.25">
      <c r="C278" s="1"/>
      <c r="F278" s="1"/>
      <c r="G278" s="1"/>
      <c r="J278" s="1"/>
      <c r="M278" s="1"/>
    </row>
    <row r="279" spans="3:13" x14ac:dyDescent="0.25">
      <c r="C279" s="1"/>
      <c r="F279" s="1"/>
      <c r="G279" s="1"/>
      <c r="J279" s="1"/>
      <c r="M279" s="1"/>
    </row>
    <row r="280" spans="3:13" x14ac:dyDescent="0.25">
      <c r="C280" s="1"/>
      <c r="F280" s="1"/>
      <c r="G280" s="1"/>
      <c r="J280" s="1"/>
      <c r="M280" s="1"/>
    </row>
    <row r="281" spans="3:13" x14ac:dyDescent="0.25">
      <c r="C281" s="1"/>
      <c r="F281" s="1"/>
      <c r="G281" s="1"/>
      <c r="J281" s="1"/>
      <c r="M281" s="1"/>
    </row>
    <row r="282" spans="3:13" x14ac:dyDescent="0.25">
      <c r="C282" s="1"/>
      <c r="F282" s="1"/>
      <c r="G282" s="1"/>
      <c r="J282" s="1"/>
      <c r="M282" s="1"/>
    </row>
    <row r="283" spans="3:13" x14ac:dyDescent="0.25">
      <c r="C283" s="1"/>
      <c r="F283" s="1"/>
      <c r="G283" s="1"/>
      <c r="J283" s="1"/>
      <c r="M283" s="1"/>
    </row>
    <row r="284" spans="3:13" x14ac:dyDescent="0.25">
      <c r="C284" s="1"/>
      <c r="F284" s="1"/>
      <c r="G284" s="1"/>
      <c r="J284" s="1"/>
      <c r="M284" s="1"/>
    </row>
    <row r="285" spans="3:13" x14ac:dyDescent="0.25">
      <c r="C285" s="1"/>
      <c r="F285" s="1"/>
      <c r="G285" s="1"/>
      <c r="J285" s="1"/>
      <c r="M285" s="1"/>
    </row>
    <row r="286" spans="3:13" x14ac:dyDescent="0.25">
      <c r="C286" s="1"/>
      <c r="F286" s="1"/>
      <c r="G286" s="1"/>
      <c r="J286" s="1"/>
      <c r="M286" s="1"/>
    </row>
    <row r="287" spans="3:13" x14ac:dyDescent="0.25">
      <c r="C287" s="1"/>
      <c r="F287" s="1"/>
      <c r="G287" s="1"/>
      <c r="J287" s="1"/>
      <c r="M287" s="1"/>
    </row>
    <row r="288" spans="3:13" x14ac:dyDescent="0.25">
      <c r="C288" s="1"/>
      <c r="F288" s="1"/>
      <c r="G288" s="1"/>
      <c r="J288" s="1"/>
      <c r="M288" s="1"/>
    </row>
    <row r="289" spans="3:13" x14ac:dyDescent="0.25">
      <c r="C289" s="1"/>
      <c r="F289" s="1"/>
      <c r="G289" s="1"/>
      <c r="J289" s="1"/>
      <c r="M289" s="1"/>
    </row>
    <row r="290" spans="3:13" x14ac:dyDescent="0.25">
      <c r="C290" s="1"/>
      <c r="F290" s="1"/>
      <c r="G290" s="1"/>
      <c r="J290" s="1"/>
      <c r="M290" s="1"/>
    </row>
    <row r="291" spans="3:13" x14ac:dyDescent="0.25">
      <c r="C291" s="1"/>
      <c r="F291" s="1"/>
      <c r="G291" s="1"/>
      <c r="J291" s="1"/>
      <c r="M291" s="1"/>
    </row>
    <row r="292" spans="3:13" x14ac:dyDescent="0.25">
      <c r="C292" s="1"/>
      <c r="F292" s="1"/>
      <c r="G292" s="1"/>
      <c r="J292" s="1"/>
      <c r="M292" s="1"/>
    </row>
    <row r="293" spans="3:13" x14ac:dyDescent="0.25">
      <c r="C293" s="1"/>
      <c r="F293" s="1"/>
      <c r="G293" s="1"/>
      <c r="J293" s="1"/>
      <c r="M293" s="1"/>
    </row>
    <row r="294" spans="3:13" x14ac:dyDescent="0.25">
      <c r="C294" s="1"/>
      <c r="F294" s="1"/>
      <c r="G294" s="1"/>
      <c r="J294" s="1"/>
      <c r="M294" s="1"/>
    </row>
    <row r="295" spans="3:13" x14ac:dyDescent="0.25">
      <c r="C295" s="1"/>
      <c r="F295" s="1"/>
      <c r="G295" s="1"/>
      <c r="J295" s="1"/>
      <c r="M295" s="1"/>
    </row>
    <row r="296" spans="3:13" x14ac:dyDescent="0.25">
      <c r="C296" s="1"/>
      <c r="F296" s="1"/>
      <c r="G296" s="1"/>
      <c r="J296" s="1"/>
      <c r="M296" s="1"/>
    </row>
    <row r="297" spans="3:13" x14ac:dyDescent="0.25">
      <c r="C297" s="1"/>
      <c r="F297" s="1"/>
      <c r="G297" s="1"/>
      <c r="J297" s="1"/>
      <c r="M297" s="1"/>
    </row>
    <row r="298" spans="3:13" x14ac:dyDescent="0.25">
      <c r="C298" s="1"/>
      <c r="F298" s="1"/>
      <c r="G298" s="1"/>
      <c r="J298" s="1"/>
      <c r="M298" s="1"/>
    </row>
    <row r="299" spans="3:13" x14ac:dyDescent="0.25">
      <c r="C299" s="1"/>
      <c r="F299" s="1"/>
      <c r="G299" s="1"/>
      <c r="J299" s="1"/>
      <c r="M299" s="1"/>
    </row>
    <row r="300" spans="3:13" x14ac:dyDescent="0.25">
      <c r="C300" s="1"/>
      <c r="F300" s="1"/>
      <c r="G300" s="1"/>
      <c r="J300" s="1"/>
      <c r="M300" s="1"/>
    </row>
    <row r="301" spans="3:13" x14ac:dyDescent="0.25">
      <c r="C301" s="1"/>
      <c r="F301" s="1"/>
      <c r="G301" s="1"/>
      <c r="J301" s="1"/>
      <c r="M301" s="1"/>
    </row>
    <row r="302" spans="3:13" x14ac:dyDescent="0.25">
      <c r="C302" s="1"/>
      <c r="F302" s="1"/>
      <c r="G302" s="1"/>
      <c r="J302" s="1"/>
      <c r="M302" s="1"/>
    </row>
    <row r="303" spans="3:13" x14ac:dyDescent="0.25">
      <c r="C303" s="1"/>
      <c r="F303" s="1"/>
      <c r="G303" s="1"/>
      <c r="J303" s="1"/>
      <c r="M303" s="1"/>
    </row>
    <row r="304" spans="3:13" x14ac:dyDescent="0.25">
      <c r="C304" s="1"/>
      <c r="F304" s="1"/>
      <c r="G304" s="1"/>
      <c r="J304" s="1"/>
      <c r="M304" s="1"/>
    </row>
    <row r="305" spans="3:13" x14ac:dyDescent="0.25">
      <c r="C305" s="1"/>
      <c r="F305" s="1"/>
      <c r="G305" s="1"/>
      <c r="J305" s="1"/>
      <c r="M305" s="1"/>
    </row>
    <row r="306" spans="3:13" x14ac:dyDescent="0.25">
      <c r="C306" s="1"/>
      <c r="F306" s="1"/>
      <c r="G306" s="1"/>
      <c r="J306" s="1"/>
      <c r="M306" s="1"/>
    </row>
    <row r="307" spans="3:13" x14ac:dyDescent="0.25">
      <c r="C307" s="1"/>
      <c r="F307" s="1"/>
      <c r="G307" s="1"/>
      <c r="J307" s="1"/>
      <c r="M307" s="1"/>
    </row>
    <row r="308" spans="3:13" x14ac:dyDescent="0.25">
      <c r="C308" s="1"/>
      <c r="F308" s="1"/>
      <c r="G308" s="1"/>
      <c r="J308" s="1"/>
      <c r="M308" s="1"/>
    </row>
    <row r="309" spans="3:13" x14ac:dyDescent="0.25">
      <c r="C309" s="1"/>
      <c r="F309" s="1"/>
      <c r="G309" s="1"/>
      <c r="J309" s="1"/>
      <c r="M309" s="1"/>
    </row>
    <row r="310" spans="3:13" x14ac:dyDescent="0.25">
      <c r="C310" s="1"/>
      <c r="F310" s="1"/>
      <c r="G310" s="1"/>
      <c r="J310" s="1"/>
      <c r="M310" s="1"/>
    </row>
    <row r="311" spans="3:13" x14ac:dyDescent="0.25">
      <c r="C311" s="1"/>
      <c r="F311" s="1"/>
      <c r="G311" s="1"/>
      <c r="J311" s="1"/>
      <c r="M311" s="1"/>
    </row>
    <row r="312" spans="3:13" x14ac:dyDescent="0.25">
      <c r="C312" s="1"/>
      <c r="F312" s="1"/>
      <c r="G312" s="1"/>
      <c r="J312" s="1"/>
      <c r="M312" s="1"/>
    </row>
    <row r="313" spans="3:13" x14ac:dyDescent="0.25">
      <c r="C313" s="1"/>
      <c r="F313" s="1"/>
      <c r="G313" s="1"/>
      <c r="J313" s="1"/>
      <c r="M313" s="1"/>
    </row>
    <row r="314" spans="3:13" x14ac:dyDescent="0.25">
      <c r="C314" s="1"/>
      <c r="F314" s="1"/>
      <c r="G314" s="1"/>
      <c r="J314" s="1"/>
      <c r="M314" s="1"/>
    </row>
    <row r="315" spans="3:13" x14ac:dyDescent="0.25">
      <c r="C315" s="1"/>
      <c r="F315" s="1"/>
      <c r="G315" s="1"/>
      <c r="J315" s="1"/>
      <c r="M315" s="1"/>
    </row>
    <row r="316" spans="3:13" x14ac:dyDescent="0.25">
      <c r="C316" s="1"/>
      <c r="F316" s="1"/>
      <c r="G316" s="1"/>
      <c r="J316" s="1"/>
      <c r="M316" s="1"/>
    </row>
    <row r="317" spans="3:13" x14ac:dyDescent="0.25">
      <c r="C317" s="1"/>
      <c r="F317" s="1"/>
      <c r="G317" s="1"/>
      <c r="J317" s="1"/>
      <c r="M317" s="1"/>
    </row>
    <row r="318" spans="3:13" x14ac:dyDescent="0.25">
      <c r="C318" s="1"/>
      <c r="F318" s="1"/>
      <c r="G318" s="1"/>
      <c r="J318" s="1"/>
      <c r="M318" s="1"/>
    </row>
    <row r="319" spans="3:13" x14ac:dyDescent="0.25">
      <c r="C319" s="1"/>
      <c r="F319" s="1"/>
      <c r="G319" s="1"/>
      <c r="J319" s="1"/>
      <c r="M319" s="1"/>
    </row>
    <row r="320" spans="3:13" x14ac:dyDescent="0.25">
      <c r="C320" s="1"/>
      <c r="F320" s="1"/>
      <c r="G320" s="1"/>
      <c r="J320" s="1"/>
      <c r="M320" s="1"/>
    </row>
    <row r="321" spans="3:13" x14ac:dyDescent="0.25">
      <c r="C321" s="1"/>
      <c r="F321" s="1"/>
      <c r="G321" s="1"/>
      <c r="J321" s="1"/>
      <c r="M321" s="1"/>
    </row>
    <row r="322" spans="3:13" x14ac:dyDescent="0.25">
      <c r="C322" s="1"/>
      <c r="F322" s="1"/>
      <c r="G322" s="1"/>
      <c r="J322" s="1"/>
      <c r="M322" s="1"/>
    </row>
    <row r="323" spans="3:13" x14ac:dyDescent="0.25">
      <c r="C323" s="1"/>
      <c r="F323" s="1"/>
      <c r="G323" s="1"/>
      <c r="J323" s="1"/>
      <c r="M323" s="1"/>
    </row>
    <row r="324" spans="3:13" x14ac:dyDescent="0.25">
      <c r="C324" s="1"/>
      <c r="F324" s="1"/>
      <c r="G324" s="1"/>
      <c r="J324" s="1"/>
      <c r="M324" s="1"/>
    </row>
    <row r="325" spans="3:13" x14ac:dyDescent="0.25">
      <c r="C325" s="1"/>
      <c r="F325" s="1"/>
      <c r="G325" s="1"/>
      <c r="J325" s="1"/>
      <c r="M325" s="1"/>
    </row>
    <row r="326" spans="3:13" x14ac:dyDescent="0.25">
      <c r="C326" s="1"/>
      <c r="F326" s="1"/>
      <c r="G326" s="1"/>
      <c r="J326" s="1"/>
      <c r="M326" s="1"/>
    </row>
    <row r="327" spans="3:13" x14ac:dyDescent="0.25">
      <c r="C327" s="1"/>
      <c r="F327" s="1"/>
      <c r="G327" s="1"/>
      <c r="J327" s="1"/>
      <c r="M327" s="1"/>
    </row>
    <row r="328" spans="3:13" x14ac:dyDescent="0.25">
      <c r="C328" s="1"/>
      <c r="F328" s="1"/>
      <c r="G328" s="1"/>
      <c r="J328" s="1"/>
      <c r="M328" s="1"/>
    </row>
    <row r="329" spans="3:13" x14ac:dyDescent="0.25">
      <c r="C329" s="1"/>
      <c r="F329" s="1"/>
      <c r="G329" s="1"/>
      <c r="J329" s="1"/>
      <c r="M329" s="1"/>
    </row>
    <row r="330" spans="3:13" x14ac:dyDescent="0.25">
      <c r="C330" s="1"/>
      <c r="F330" s="1"/>
      <c r="G330" s="1"/>
      <c r="J330" s="1"/>
      <c r="M330" s="1"/>
    </row>
    <row r="331" spans="3:13" x14ac:dyDescent="0.25">
      <c r="C331" s="1"/>
      <c r="F331" s="1"/>
      <c r="G331" s="1"/>
      <c r="J331" s="1"/>
      <c r="M331" s="1"/>
    </row>
    <row r="332" spans="3:13" x14ac:dyDescent="0.25">
      <c r="C332" s="1"/>
      <c r="F332" s="1"/>
      <c r="G332" s="1"/>
      <c r="J332" s="1"/>
      <c r="M332" s="1"/>
    </row>
    <row r="333" spans="3:13" x14ac:dyDescent="0.25">
      <c r="C333" s="1"/>
      <c r="F333" s="1"/>
      <c r="G333" s="1"/>
      <c r="J333" s="1"/>
      <c r="M333" s="1"/>
    </row>
    <row r="334" spans="3:13" x14ac:dyDescent="0.25">
      <c r="C334" s="1"/>
      <c r="F334" s="1"/>
      <c r="G334" s="1"/>
      <c r="J334" s="1"/>
      <c r="M334" s="1"/>
    </row>
    <row r="335" spans="3:13" x14ac:dyDescent="0.25">
      <c r="C335" s="1"/>
      <c r="F335" s="1"/>
      <c r="G335" s="1"/>
      <c r="J335" s="1"/>
      <c r="M335" s="1"/>
    </row>
    <row r="336" spans="3:13" x14ac:dyDescent="0.25">
      <c r="C336" s="1"/>
      <c r="F336" s="1"/>
      <c r="G336" s="1"/>
      <c r="J336" s="1"/>
      <c r="M336" s="1"/>
    </row>
    <row r="337" spans="3:13" x14ac:dyDescent="0.25">
      <c r="C337" s="1"/>
      <c r="F337" s="1"/>
      <c r="G337" s="1"/>
      <c r="J337" s="1"/>
      <c r="M337" s="1"/>
    </row>
    <row r="338" spans="3:13" x14ac:dyDescent="0.25">
      <c r="C338" s="1"/>
      <c r="F338" s="1"/>
      <c r="G338" s="1"/>
      <c r="J338" s="1"/>
      <c r="M338" s="1"/>
    </row>
    <row r="339" spans="3:13" x14ac:dyDescent="0.25">
      <c r="C339" s="1"/>
      <c r="F339" s="1"/>
      <c r="G339" s="1"/>
      <c r="J339" s="1"/>
      <c r="M339" s="1"/>
    </row>
    <row r="340" spans="3:13" x14ac:dyDescent="0.25">
      <c r="C340" s="1"/>
      <c r="F340" s="1"/>
      <c r="G340" s="1"/>
      <c r="J340" s="1"/>
      <c r="M340" s="1"/>
    </row>
    <row r="341" spans="3:13" x14ac:dyDescent="0.25">
      <c r="C341" s="1"/>
      <c r="F341" s="1"/>
      <c r="G341" s="1"/>
      <c r="J341" s="1"/>
      <c r="M341" s="1"/>
    </row>
    <row r="342" spans="3:13" x14ac:dyDescent="0.25">
      <c r="C342" s="1"/>
      <c r="F342" s="1"/>
      <c r="G342" s="1"/>
      <c r="J342" s="1"/>
      <c r="M342" s="1"/>
    </row>
    <row r="343" spans="3:13" x14ac:dyDescent="0.25">
      <c r="C343" s="1"/>
      <c r="F343" s="1"/>
      <c r="G343" s="1"/>
      <c r="J343" s="1"/>
      <c r="M343" s="1"/>
    </row>
    <row r="344" spans="3:13" x14ac:dyDescent="0.25">
      <c r="C344" s="1"/>
      <c r="F344" s="1"/>
      <c r="G344" s="1"/>
      <c r="J344" s="1"/>
      <c r="M344" s="1"/>
    </row>
    <row r="345" spans="3:13" x14ac:dyDescent="0.25">
      <c r="C345" s="1"/>
      <c r="F345" s="1"/>
      <c r="G345" s="1"/>
      <c r="J345" s="1"/>
      <c r="M345" s="1"/>
    </row>
    <row r="346" spans="3:13" x14ac:dyDescent="0.25">
      <c r="C346" s="1"/>
      <c r="F346" s="1"/>
      <c r="G346" s="1"/>
      <c r="J346" s="1"/>
      <c r="M346" s="1"/>
    </row>
    <row r="347" spans="3:13" x14ac:dyDescent="0.25">
      <c r="C347" s="1"/>
      <c r="F347" s="1"/>
      <c r="G347" s="1"/>
      <c r="J347" s="1"/>
      <c r="M347" s="1"/>
    </row>
    <row r="348" spans="3:13" x14ac:dyDescent="0.25">
      <c r="C348" s="1"/>
      <c r="F348" s="1"/>
      <c r="G348" s="1"/>
      <c r="J348" s="1"/>
      <c r="M348" s="1"/>
    </row>
    <row r="349" spans="3:13" x14ac:dyDescent="0.25">
      <c r="C349" s="1"/>
      <c r="F349" s="1"/>
      <c r="G349" s="1"/>
      <c r="J349" s="1"/>
      <c r="M349" s="1"/>
    </row>
    <row r="350" spans="3:13" x14ac:dyDescent="0.25">
      <c r="C350" s="1"/>
      <c r="F350" s="1"/>
      <c r="G350" s="1"/>
      <c r="J350" s="1"/>
      <c r="M350" s="1"/>
    </row>
    <row r="351" spans="3:13" x14ac:dyDescent="0.25">
      <c r="C351" s="1"/>
      <c r="F351" s="1"/>
      <c r="G351" s="1"/>
      <c r="J351" s="1"/>
      <c r="M351" s="1"/>
    </row>
    <row r="352" spans="3:13" x14ac:dyDescent="0.25">
      <c r="C352" s="1"/>
      <c r="F352" s="1"/>
      <c r="G352" s="1"/>
      <c r="J352" s="1"/>
      <c r="M352" s="1"/>
    </row>
    <row r="353" spans="3:13" x14ac:dyDescent="0.25">
      <c r="C353" s="1"/>
      <c r="F353" s="1"/>
      <c r="G353" s="1"/>
      <c r="J353" s="1"/>
      <c r="M353" s="1"/>
    </row>
    <row r="354" spans="3:13" x14ac:dyDescent="0.25">
      <c r="C354" s="1"/>
      <c r="F354" s="1"/>
      <c r="G354" s="1"/>
      <c r="J354" s="1"/>
      <c r="M354" s="1"/>
    </row>
    <row r="355" spans="3:13" x14ac:dyDescent="0.25">
      <c r="C355" s="1"/>
      <c r="F355" s="1"/>
      <c r="G355" s="1"/>
      <c r="J355" s="1"/>
      <c r="M355" s="1"/>
    </row>
    <row r="356" spans="3:13" x14ac:dyDescent="0.25">
      <c r="C356" s="1"/>
      <c r="F356" s="1"/>
      <c r="G356" s="1"/>
      <c r="J356" s="1"/>
      <c r="M356" s="1"/>
    </row>
    <row r="357" spans="3:13" x14ac:dyDescent="0.25">
      <c r="C357" s="1"/>
      <c r="F357" s="1"/>
      <c r="G357" s="1"/>
      <c r="J357" s="1"/>
      <c r="M357" s="1"/>
    </row>
    <row r="358" spans="3:13" x14ac:dyDescent="0.25">
      <c r="C358" s="1"/>
      <c r="F358" s="1"/>
      <c r="G358" s="1"/>
      <c r="J358" s="1"/>
      <c r="M358" s="1"/>
    </row>
    <row r="359" spans="3:13" x14ac:dyDescent="0.25">
      <c r="C359" s="1"/>
      <c r="F359" s="1"/>
      <c r="G359" s="1"/>
      <c r="J359" s="1"/>
      <c r="M359" s="1"/>
    </row>
    <row r="360" spans="3:13" x14ac:dyDescent="0.25">
      <c r="C360" s="1"/>
      <c r="F360" s="1"/>
      <c r="G360" s="1"/>
      <c r="J360" s="1"/>
      <c r="M360" s="1"/>
    </row>
    <row r="361" spans="3:13" x14ac:dyDescent="0.25">
      <c r="C361" s="1"/>
      <c r="F361" s="1"/>
      <c r="G361" s="1"/>
      <c r="J361" s="1"/>
      <c r="M361" s="1"/>
    </row>
    <row r="362" spans="3:13" x14ac:dyDescent="0.25">
      <c r="C362" s="1"/>
      <c r="F362" s="1"/>
      <c r="G362" s="1"/>
      <c r="J362" s="1"/>
      <c r="M362" s="1"/>
    </row>
    <row r="363" spans="3:13" x14ac:dyDescent="0.25">
      <c r="C363" s="1"/>
      <c r="F363" s="1"/>
      <c r="G363" s="1"/>
      <c r="J363" s="1"/>
      <c r="M363" s="1"/>
    </row>
    <row r="364" spans="3:13" x14ac:dyDescent="0.25">
      <c r="C364" s="1"/>
      <c r="F364" s="1"/>
      <c r="G364" s="1"/>
      <c r="J364" s="1"/>
      <c r="M364" s="1"/>
    </row>
    <row r="365" spans="3:13" x14ac:dyDescent="0.25">
      <c r="C365" s="1"/>
      <c r="F365" s="1"/>
      <c r="G365" s="1"/>
      <c r="J365" s="1"/>
      <c r="M365" s="1"/>
    </row>
    <row r="366" spans="3:13" x14ac:dyDescent="0.25">
      <c r="C366" s="1"/>
      <c r="F366" s="1"/>
      <c r="G366" s="1"/>
      <c r="J366" s="1"/>
      <c r="M366" s="1"/>
    </row>
    <row r="367" spans="3:13" x14ac:dyDescent="0.25">
      <c r="C367" s="1"/>
      <c r="F367" s="1"/>
      <c r="G367" s="1"/>
      <c r="J367" s="1"/>
      <c r="M367" s="1"/>
    </row>
    <row r="368" spans="3:13" x14ac:dyDescent="0.25">
      <c r="C368" s="1"/>
      <c r="F368" s="1"/>
      <c r="G368" s="1"/>
      <c r="J368" s="1"/>
      <c r="M368" s="1"/>
    </row>
    <row r="369" spans="3:13" x14ac:dyDescent="0.25">
      <c r="C369" s="1"/>
      <c r="F369" s="1"/>
      <c r="G369" s="1"/>
      <c r="J369" s="1"/>
      <c r="M369" s="1"/>
    </row>
    <row r="370" spans="3:13" x14ac:dyDescent="0.25">
      <c r="C370" s="1"/>
      <c r="F370" s="1"/>
      <c r="G370" s="1"/>
      <c r="J370" s="1"/>
      <c r="M370" s="1"/>
    </row>
    <row r="371" spans="3:13" x14ac:dyDescent="0.25">
      <c r="C371" s="1"/>
      <c r="F371" s="1"/>
      <c r="G371" s="1"/>
      <c r="J371" s="1"/>
      <c r="M371" s="1"/>
    </row>
    <row r="372" spans="3:13" x14ac:dyDescent="0.25">
      <c r="C372" s="1"/>
      <c r="F372" s="1"/>
      <c r="G372" s="1"/>
      <c r="J372" s="1"/>
      <c r="M372" s="1"/>
    </row>
    <row r="373" spans="3:13" x14ac:dyDescent="0.25">
      <c r="C373" s="1"/>
      <c r="F373" s="1"/>
      <c r="G373" s="1"/>
      <c r="J373" s="1"/>
      <c r="M373" s="1"/>
    </row>
    <row r="374" spans="3:13" x14ac:dyDescent="0.25">
      <c r="C374" s="1"/>
      <c r="F374" s="1"/>
      <c r="G374" s="1"/>
      <c r="J374" s="1"/>
      <c r="M374" s="1"/>
    </row>
    <row r="375" spans="3:13" x14ac:dyDescent="0.25">
      <c r="C375" s="1"/>
      <c r="F375" s="1"/>
      <c r="G375" s="1"/>
      <c r="J375" s="1"/>
      <c r="M375" s="1"/>
    </row>
    <row r="376" spans="3:13" x14ac:dyDescent="0.25">
      <c r="C376" s="1"/>
      <c r="F376" s="1"/>
      <c r="G376" s="1"/>
      <c r="J376" s="1"/>
      <c r="M376" s="1"/>
    </row>
    <row r="377" spans="3:13" x14ac:dyDescent="0.25">
      <c r="C377" s="1"/>
      <c r="F377" s="1"/>
      <c r="G377" s="1"/>
      <c r="J377" s="1"/>
      <c r="M377" s="1"/>
    </row>
    <row r="378" spans="3:13" x14ac:dyDescent="0.25">
      <c r="C378" s="1"/>
      <c r="F378" s="1"/>
      <c r="G378" s="1"/>
      <c r="J378" s="1"/>
      <c r="M378" s="1"/>
    </row>
    <row r="379" spans="3:13" x14ac:dyDescent="0.25">
      <c r="C379" s="1"/>
      <c r="F379" s="1"/>
      <c r="G379" s="1"/>
      <c r="J379" s="1"/>
      <c r="M379" s="1"/>
    </row>
    <row r="380" spans="3:13" x14ac:dyDescent="0.25">
      <c r="C380" s="1"/>
      <c r="F380" s="1"/>
      <c r="G380" s="1"/>
      <c r="J380" s="1"/>
      <c r="M380" s="1"/>
    </row>
    <row r="381" spans="3:13" x14ac:dyDescent="0.25">
      <c r="C381" s="1"/>
      <c r="F381" s="1"/>
      <c r="G381" s="1"/>
      <c r="J381" s="1"/>
      <c r="M381" s="1"/>
    </row>
    <row r="382" spans="3:13" x14ac:dyDescent="0.25">
      <c r="C382" s="1"/>
      <c r="F382" s="1"/>
      <c r="G382" s="1"/>
      <c r="J382" s="1"/>
      <c r="M382" s="1"/>
    </row>
    <row r="383" spans="3:13" x14ac:dyDescent="0.25">
      <c r="C383" s="1"/>
      <c r="F383" s="1"/>
      <c r="G383" s="1"/>
      <c r="J383" s="1"/>
      <c r="M383" s="1"/>
    </row>
    <row r="384" spans="3:13" x14ac:dyDescent="0.25">
      <c r="C384" s="1"/>
      <c r="F384" s="1"/>
      <c r="G384" s="1"/>
      <c r="J384" s="1"/>
      <c r="M384" s="1"/>
    </row>
    <row r="385" spans="3:13" x14ac:dyDescent="0.25">
      <c r="C385" s="1"/>
      <c r="F385" s="1"/>
      <c r="G385" s="1"/>
      <c r="J385" s="1"/>
      <c r="M385" s="1"/>
    </row>
    <row r="386" spans="3:13" x14ac:dyDescent="0.25">
      <c r="C386" s="1"/>
      <c r="F386" s="1"/>
      <c r="G386" s="1"/>
      <c r="J386" s="1"/>
      <c r="M386" s="1"/>
    </row>
    <row r="387" spans="3:13" x14ac:dyDescent="0.25">
      <c r="C387" s="1"/>
      <c r="F387" s="1"/>
      <c r="G387" s="1"/>
      <c r="J387" s="1"/>
      <c r="M387" s="1"/>
    </row>
    <row r="388" spans="3:13" x14ac:dyDescent="0.25">
      <c r="C388" s="1"/>
      <c r="F388" s="1"/>
      <c r="G388" s="1"/>
      <c r="J388" s="1"/>
      <c r="M388" s="1"/>
    </row>
    <row r="389" spans="3:13" x14ac:dyDescent="0.25">
      <c r="C389" s="1"/>
      <c r="F389" s="1"/>
      <c r="G389" s="1"/>
      <c r="J389" s="1"/>
      <c r="M389" s="1"/>
    </row>
    <row r="390" spans="3:13" x14ac:dyDescent="0.25">
      <c r="C390" s="1"/>
      <c r="F390" s="1"/>
      <c r="G390" s="1"/>
      <c r="J390" s="1"/>
      <c r="M390" s="1"/>
    </row>
    <row r="391" spans="3:13" x14ac:dyDescent="0.25">
      <c r="C391" s="1"/>
      <c r="F391" s="1"/>
      <c r="G391" s="1"/>
      <c r="J391" s="1"/>
      <c r="M391" s="1"/>
    </row>
    <row r="392" spans="3:13" x14ac:dyDescent="0.25">
      <c r="C392" s="1"/>
      <c r="F392" s="1"/>
      <c r="G392" s="1"/>
      <c r="J392" s="1"/>
      <c r="M392" s="1"/>
    </row>
    <row r="393" spans="3:13" x14ac:dyDescent="0.25">
      <c r="C393" s="1"/>
      <c r="F393" s="1"/>
      <c r="G393" s="1"/>
      <c r="J393" s="1"/>
      <c r="M393" s="1"/>
    </row>
    <row r="394" spans="3:13" x14ac:dyDescent="0.25">
      <c r="C394" s="1"/>
      <c r="F394" s="1"/>
      <c r="G394" s="1"/>
      <c r="J394" s="1"/>
      <c r="M394" s="1"/>
    </row>
    <row r="395" spans="3:13" x14ac:dyDescent="0.25">
      <c r="C395" s="1"/>
      <c r="F395" s="1"/>
      <c r="G395" s="1"/>
      <c r="J395" s="1"/>
      <c r="M395" s="1"/>
    </row>
    <row r="396" spans="3:13" x14ac:dyDescent="0.25">
      <c r="C396" s="1"/>
      <c r="F396" s="1"/>
      <c r="G396" s="1"/>
      <c r="J396" s="1"/>
      <c r="M396" s="1"/>
    </row>
    <row r="397" spans="3:13" x14ac:dyDescent="0.25">
      <c r="C397" s="1"/>
      <c r="F397" s="1"/>
      <c r="G397" s="1"/>
      <c r="J397" s="1"/>
      <c r="M397" s="1"/>
    </row>
    <row r="398" spans="3:13" x14ac:dyDescent="0.25">
      <c r="C398" s="1"/>
      <c r="F398" s="1"/>
      <c r="G398" s="1"/>
      <c r="J398" s="1"/>
      <c r="M398" s="1"/>
    </row>
    <row r="399" spans="3:13" x14ac:dyDescent="0.25">
      <c r="C399" s="1"/>
      <c r="F399" s="1"/>
      <c r="G399" s="1"/>
      <c r="J399" s="1"/>
      <c r="M399" s="1"/>
    </row>
    <row r="400" spans="3:13" x14ac:dyDescent="0.25">
      <c r="C400" s="1"/>
      <c r="F400" s="1"/>
      <c r="G400" s="1"/>
      <c r="J400" s="1"/>
      <c r="M400" s="1"/>
    </row>
    <row r="401" spans="3:13" x14ac:dyDescent="0.25">
      <c r="C401" s="1"/>
      <c r="F401" s="1"/>
      <c r="G401" s="1"/>
      <c r="J401" s="1"/>
      <c r="M401" s="1"/>
    </row>
    <row r="402" spans="3:13" x14ac:dyDescent="0.25">
      <c r="C402" s="1"/>
      <c r="F402" s="1"/>
      <c r="G402" s="1"/>
      <c r="J402" s="1"/>
      <c r="M402" s="1"/>
    </row>
    <row r="403" spans="3:13" x14ac:dyDescent="0.25">
      <c r="C403" s="1"/>
      <c r="F403" s="1"/>
      <c r="G403" s="1"/>
      <c r="J403" s="1"/>
      <c r="M403" s="1"/>
    </row>
    <row r="404" spans="3:13" x14ac:dyDescent="0.25">
      <c r="C404" s="1"/>
      <c r="F404" s="1"/>
      <c r="G404" s="1"/>
      <c r="J404" s="1"/>
      <c r="M404" s="1"/>
    </row>
    <row r="405" spans="3:13" x14ac:dyDescent="0.25">
      <c r="C405" s="1"/>
      <c r="F405" s="1"/>
      <c r="G405" s="1"/>
      <c r="J405" s="1"/>
      <c r="M405" s="1"/>
    </row>
    <row r="406" spans="3:13" x14ac:dyDescent="0.25">
      <c r="C406" s="1"/>
      <c r="F406" s="1"/>
      <c r="G406" s="1"/>
      <c r="J406" s="1"/>
      <c r="M406" s="1"/>
    </row>
    <row r="407" spans="3:13" x14ac:dyDescent="0.25">
      <c r="C407" s="1"/>
      <c r="F407" s="1"/>
      <c r="G407" s="1"/>
      <c r="J407" s="1"/>
      <c r="M407" s="1"/>
    </row>
    <row r="408" spans="3:13" x14ac:dyDescent="0.25">
      <c r="C408" s="1"/>
      <c r="F408" s="1"/>
      <c r="G408" s="1"/>
      <c r="J408" s="1"/>
      <c r="M408" s="1"/>
    </row>
    <row r="409" spans="3:13" x14ac:dyDescent="0.25">
      <c r="C409" s="1"/>
      <c r="F409" s="1"/>
      <c r="G409" s="1"/>
      <c r="J409" s="1"/>
      <c r="M409" s="1"/>
    </row>
    <row r="410" spans="3:13" x14ac:dyDescent="0.25">
      <c r="C410" s="1"/>
      <c r="F410" s="1"/>
      <c r="G410" s="1"/>
      <c r="J410" s="1"/>
      <c r="M410" s="1"/>
    </row>
    <row r="411" spans="3:13" x14ac:dyDescent="0.25">
      <c r="C411" s="1"/>
      <c r="F411" s="1"/>
      <c r="G411" s="1"/>
      <c r="J411" s="1"/>
      <c r="M411" s="1"/>
    </row>
    <row r="412" spans="3:13" x14ac:dyDescent="0.25">
      <c r="C412" s="1"/>
      <c r="F412" s="1"/>
      <c r="G412" s="1"/>
      <c r="J412" s="1"/>
      <c r="M412" s="1"/>
    </row>
    <row r="413" spans="3:13" x14ac:dyDescent="0.25">
      <c r="C413" s="1"/>
      <c r="F413" s="1"/>
      <c r="G413" s="1"/>
      <c r="J413" s="1"/>
      <c r="M413" s="1"/>
    </row>
    <row r="414" spans="3:13" x14ac:dyDescent="0.25">
      <c r="C414" s="1"/>
      <c r="F414" s="1"/>
      <c r="G414" s="1"/>
      <c r="J414" s="1"/>
      <c r="M414" s="1"/>
    </row>
    <row r="415" spans="3:13" x14ac:dyDescent="0.25">
      <c r="C415" s="1"/>
      <c r="F415" s="1"/>
      <c r="G415" s="1"/>
      <c r="J415" s="1"/>
      <c r="M415" s="1"/>
    </row>
    <row r="416" spans="3:13" x14ac:dyDescent="0.25">
      <c r="C416" s="1"/>
      <c r="F416" s="1"/>
      <c r="G416" s="1"/>
      <c r="J416" s="1"/>
      <c r="M416" s="1"/>
    </row>
    <row r="417" spans="3:13" x14ac:dyDescent="0.25">
      <c r="C417" s="1"/>
      <c r="F417" s="1"/>
      <c r="G417" s="1"/>
      <c r="J417" s="1"/>
      <c r="M417" s="1"/>
    </row>
    <row r="418" spans="3:13" x14ac:dyDescent="0.25">
      <c r="C418" s="1"/>
      <c r="F418" s="1"/>
      <c r="G418" s="1"/>
      <c r="J418" s="1"/>
      <c r="M418" s="1"/>
    </row>
    <row r="419" spans="3:13" x14ac:dyDescent="0.25">
      <c r="C419" s="1"/>
      <c r="F419" s="1"/>
      <c r="G419" s="1"/>
      <c r="J419" s="1"/>
      <c r="M419" s="1"/>
    </row>
    <row r="420" spans="3:13" x14ac:dyDescent="0.25">
      <c r="C420" s="1"/>
      <c r="F420" s="1"/>
      <c r="G420" s="1"/>
      <c r="J420" s="1"/>
      <c r="M420" s="1"/>
    </row>
    <row r="421" spans="3:13" x14ac:dyDescent="0.25">
      <c r="C421" s="1"/>
      <c r="F421" s="1"/>
      <c r="G421" s="1"/>
      <c r="J421" s="1"/>
      <c r="M421" s="1"/>
    </row>
    <row r="422" spans="3:13" x14ac:dyDescent="0.25">
      <c r="C422" s="1"/>
      <c r="F422" s="1"/>
      <c r="G422" s="1"/>
      <c r="J422" s="1"/>
      <c r="M422" s="1"/>
    </row>
    <row r="423" spans="3:13" x14ac:dyDescent="0.25">
      <c r="C423" s="1"/>
      <c r="F423" s="1"/>
      <c r="G423" s="1"/>
      <c r="J423" s="1"/>
      <c r="M423" s="1"/>
    </row>
    <row r="424" spans="3:13" x14ac:dyDescent="0.25">
      <c r="C424" s="1"/>
      <c r="F424" s="1"/>
      <c r="G424" s="1"/>
      <c r="J424" s="1"/>
      <c r="M424" s="1"/>
    </row>
    <row r="425" spans="3:13" x14ac:dyDescent="0.25">
      <c r="C425" s="1"/>
      <c r="F425" s="1"/>
      <c r="G425" s="1"/>
      <c r="J425" s="1"/>
      <c r="M425" s="1"/>
    </row>
    <row r="426" spans="3:13" x14ac:dyDescent="0.25">
      <c r="C426" s="1"/>
      <c r="F426" s="1"/>
      <c r="G426" s="1"/>
      <c r="J426" s="1"/>
      <c r="M426" s="1"/>
    </row>
    <row r="427" spans="3:13" x14ac:dyDescent="0.25">
      <c r="C427" s="1"/>
      <c r="F427" s="1"/>
      <c r="G427" s="1"/>
      <c r="J427" s="1"/>
      <c r="M427" s="1"/>
    </row>
    <row r="428" spans="3:13" x14ac:dyDescent="0.25">
      <c r="C428" s="1"/>
      <c r="F428" s="1"/>
      <c r="G428" s="1"/>
      <c r="J428" s="1"/>
      <c r="M428" s="1"/>
    </row>
    <row r="429" spans="3:13" x14ac:dyDescent="0.25">
      <c r="C429" s="1"/>
      <c r="F429" s="1"/>
      <c r="G429" s="1"/>
      <c r="J429" s="1"/>
      <c r="M429" s="1"/>
    </row>
    <row r="430" spans="3:13" x14ac:dyDescent="0.25">
      <c r="C430" s="1"/>
      <c r="F430" s="1"/>
      <c r="G430" s="1"/>
      <c r="J430" s="1"/>
      <c r="M430" s="1"/>
    </row>
    <row r="431" spans="3:13" x14ac:dyDescent="0.25">
      <c r="C431" s="1"/>
      <c r="F431" s="1"/>
      <c r="G431" s="1"/>
      <c r="J431" s="1"/>
      <c r="M431" s="1"/>
    </row>
    <row r="432" spans="3:13" x14ac:dyDescent="0.25">
      <c r="C432" s="1"/>
      <c r="F432" s="1"/>
      <c r="G432" s="1"/>
      <c r="J432" s="1"/>
      <c r="M432" s="1"/>
    </row>
    <row r="433" spans="3:13" x14ac:dyDescent="0.25">
      <c r="C433" s="1"/>
      <c r="F433" s="1"/>
      <c r="G433" s="1"/>
      <c r="J433" s="1"/>
      <c r="M433" s="1"/>
    </row>
    <row r="434" spans="3:13" x14ac:dyDescent="0.25">
      <c r="C434" s="1"/>
      <c r="F434" s="1"/>
      <c r="G434" s="1"/>
      <c r="J434" s="1"/>
      <c r="M434" s="1"/>
    </row>
    <row r="435" spans="3:13" x14ac:dyDescent="0.25">
      <c r="C435" s="1"/>
      <c r="F435" s="1"/>
      <c r="G435" s="1"/>
      <c r="J435" s="1"/>
      <c r="M435" s="1"/>
    </row>
    <row r="436" spans="3:13" x14ac:dyDescent="0.25">
      <c r="C436" s="1"/>
      <c r="F436" s="1"/>
      <c r="G436" s="1"/>
      <c r="J436" s="1"/>
      <c r="M436" s="1"/>
    </row>
    <row r="437" spans="3:13" x14ac:dyDescent="0.25">
      <c r="C437" s="1"/>
      <c r="F437" s="1"/>
      <c r="G437" s="1"/>
      <c r="J437" s="1"/>
      <c r="M437" s="1"/>
    </row>
    <row r="438" spans="3:13" x14ac:dyDescent="0.25">
      <c r="C438" s="1"/>
      <c r="F438" s="1"/>
      <c r="G438" s="1"/>
      <c r="J438" s="1"/>
      <c r="M438" s="1"/>
    </row>
    <row r="439" spans="3:13" x14ac:dyDescent="0.25">
      <c r="C439" s="1"/>
      <c r="F439" s="1"/>
      <c r="G439" s="1"/>
      <c r="J439" s="1"/>
      <c r="M439" s="1"/>
    </row>
    <row r="440" spans="3:13" x14ac:dyDescent="0.25">
      <c r="C440" s="1"/>
      <c r="F440" s="1"/>
      <c r="G440" s="1"/>
      <c r="J440" s="1"/>
      <c r="M440" s="1"/>
    </row>
    <row r="441" spans="3:13" x14ac:dyDescent="0.25">
      <c r="C441" s="1"/>
      <c r="F441" s="1"/>
      <c r="G441" s="1"/>
      <c r="J441" s="1"/>
      <c r="M441" s="1"/>
    </row>
    <row r="442" spans="3:13" x14ac:dyDescent="0.25">
      <c r="C442" s="1"/>
      <c r="F442" s="1"/>
      <c r="G442" s="1"/>
      <c r="J442" s="1"/>
      <c r="M442" s="1"/>
    </row>
    <row r="443" spans="3:13" x14ac:dyDescent="0.25">
      <c r="C443" s="1"/>
      <c r="F443" s="1"/>
      <c r="G443" s="1"/>
      <c r="J443" s="1"/>
      <c r="M443" s="1"/>
    </row>
    <row r="444" spans="3:13" x14ac:dyDescent="0.25">
      <c r="C444" s="1"/>
      <c r="F444" s="1"/>
      <c r="G444" s="1"/>
      <c r="J444" s="1"/>
      <c r="M444" s="1"/>
    </row>
    <row r="445" spans="3:13" x14ac:dyDescent="0.25">
      <c r="C445" s="1"/>
      <c r="F445" s="1"/>
      <c r="G445" s="1"/>
      <c r="J445" s="1"/>
      <c r="M445" s="1"/>
    </row>
    <row r="446" spans="3:13" x14ac:dyDescent="0.25">
      <c r="C446" s="1"/>
      <c r="F446" s="1"/>
      <c r="G446" s="1"/>
      <c r="J446" s="1"/>
      <c r="M446" s="1"/>
    </row>
    <row r="447" spans="3:13" x14ac:dyDescent="0.25">
      <c r="C447" s="1"/>
      <c r="F447" s="1"/>
      <c r="G447" s="1"/>
      <c r="J447" s="1"/>
      <c r="M447" s="1"/>
    </row>
    <row r="448" spans="3:13" x14ac:dyDescent="0.25">
      <c r="C448" s="1"/>
      <c r="F448" s="1"/>
      <c r="G448" s="1"/>
      <c r="J448" s="1"/>
      <c r="M448" s="1"/>
    </row>
    <row r="449" spans="3:13" x14ac:dyDescent="0.25">
      <c r="C449" s="1"/>
      <c r="F449" s="1"/>
      <c r="G449" s="1"/>
      <c r="J449" s="1"/>
      <c r="M449" s="1"/>
    </row>
    <row r="450" spans="3:13" x14ac:dyDescent="0.25">
      <c r="C450" s="1"/>
      <c r="F450" s="1"/>
      <c r="G450" s="1"/>
      <c r="J450" s="1"/>
      <c r="M450" s="1"/>
    </row>
    <row r="451" spans="3:13" x14ac:dyDescent="0.25">
      <c r="C451" s="1"/>
      <c r="F451" s="1"/>
      <c r="G451" s="1"/>
      <c r="J451" s="1"/>
      <c r="M451" s="1"/>
    </row>
    <row r="452" spans="3:13" x14ac:dyDescent="0.25">
      <c r="C452" s="1"/>
      <c r="F452" s="1"/>
      <c r="G452" s="1"/>
      <c r="J452" s="1"/>
      <c r="M452" s="1"/>
    </row>
    <row r="453" spans="3:13" x14ac:dyDescent="0.25">
      <c r="C453" s="1"/>
      <c r="F453" s="1"/>
      <c r="G453" s="1"/>
      <c r="J453" s="1"/>
      <c r="M453" s="1"/>
    </row>
    <row r="454" spans="3:13" x14ac:dyDescent="0.25">
      <c r="C454" s="1"/>
      <c r="F454" s="1"/>
      <c r="G454" s="1"/>
      <c r="J454" s="1"/>
      <c r="M454" s="1"/>
    </row>
    <row r="455" spans="3:13" x14ac:dyDescent="0.25">
      <c r="C455" s="1"/>
      <c r="F455" s="1"/>
      <c r="G455" s="1"/>
      <c r="J455" s="1"/>
      <c r="M455" s="1"/>
    </row>
    <row r="456" spans="3:13" x14ac:dyDescent="0.25">
      <c r="C456" s="1"/>
      <c r="F456" s="1"/>
      <c r="G456" s="1"/>
      <c r="J456" s="1"/>
      <c r="M456" s="1"/>
    </row>
    <row r="457" spans="3:13" x14ac:dyDescent="0.25">
      <c r="C457" s="1"/>
      <c r="F457" s="1"/>
      <c r="G457" s="1"/>
      <c r="J457" s="1"/>
      <c r="M457" s="1"/>
    </row>
    <row r="458" spans="3:13" x14ac:dyDescent="0.25">
      <c r="C458" s="1"/>
      <c r="F458" s="1"/>
      <c r="G458" s="1"/>
      <c r="J458" s="1"/>
      <c r="M458" s="1"/>
    </row>
    <row r="459" spans="3:13" x14ac:dyDescent="0.25">
      <c r="C459" s="1"/>
      <c r="F459" s="1"/>
      <c r="G459" s="1"/>
      <c r="J459" s="1"/>
      <c r="M459" s="1"/>
    </row>
    <row r="460" spans="3:13" x14ac:dyDescent="0.25">
      <c r="C460" s="1"/>
      <c r="F460" s="1"/>
      <c r="G460" s="1"/>
      <c r="J460" s="1"/>
      <c r="M460" s="1"/>
    </row>
    <row r="461" spans="3:13" x14ac:dyDescent="0.25">
      <c r="C461" s="1"/>
      <c r="F461" s="1"/>
      <c r="G461" s="1"/>
      <c r="J461" s="1"/>
      <c r="M461" s="1"/>
    </row>
    <row r="462" spans="3:13" x14ac:dyDescent="0.25">
      <c r="C462" s="1"/>
      <c r="F462" s="1"/>
      <c r="G462" s="1"/>
      <c r="J462" s="1"/>
      <c r="M462" s="1"/>
    </row>
    <row r="463" spans="3:13" x14ac:dyDescent="0.25">
      <c r="C463" s="1"/>
      <c r="F463" s="1"/>
      <c r="G463" s="1"/>
      <c r="J463" s="1"/>
      <c r="M463" s="1"/>
    </row>
    <row r="464" spans="3:13" x14ac:dyDescent="0.25">
      <c r="C464" s="1"/>
      <c r="F464" s="1"/>
      <c r="G464" s="1"/>
      <c r="J464" s="1"/>
      <c r="M464" s="1"/>
    </row>
    <row r="465" spans="3:13" x14ac:dyDescent="0.25">
      <c r="C465" s="1"/>
      <c r="F465" s="1"/>
      <c r="G465" s="1"/>
      <c r="J465" s="1"/>
      <c r="M465" s="1"/>
    </row>
    <row r="466" spans="3:13" x14ac:dyDescent="0.25">
      <c r="C466" s="1"/>
      <c r="F466" s="1"/>
      <c r="G466" s="1"/>
      <c r="J466" s="1"/>
      <c r="M466" s="1"/>
    </row>
    <row r="467" spans="3:13" x14ac:dyDescent="0.25">
      <c r="C467" s="1"/>
      <c r="F467" s="1"/>
      <c r="G467" s="1"/>
      <c r="J467" s="1"/>
      <c r="M467" s="1"/>
    </row>
    <row r="468" spans="3:13" x14ac:dyDescent="0.25">
      <c r="C468" s="1"/>
      <c r="F468" s="1"/>
      <c r="G468" s="1"/>
      <c r="J468" s="1"/>
      <c r="M468" s="1"/>
    </row>
    <row r="469" spans="3:13" x14ac:dyDescent="0.25">
      <c r="C469" s="1"/>
      <c r="F469" s="1"/>
      <c r="G469" s="1"/>
      <c r="J469" s="1"/>
      <c r="M469" s="1"/>
    </row>
    <row r="470" spans="3:13" x14ac:dyDescent="0.25">
      <c r="C470" s="1"/>
      <c r="F470" s="1"/>
      <c r="G470" s="1"/>
      <c r="J470" s="1"/>
      <c r="M470" s="1"/>
    </row>
    <row r="471" spans="3:13" x14ac:dyDescent="0.25">
      <c r="C471" s="1"/>
      <c r="F471" s="1"/>
      <c r="G471" s="1"/>
      <c r="J471" s="1"/>
      <c r="M471" s="1"/>
    </row>
    <row r="472" spans="3:13" x14ac:dyDescent="0.25">
      <c r="C472" s="1"/>
      <c r="F472" s="1"/>
      <c r="G472" s="1"/>
      <c r="J472" s="1"/>
      <c r="M472" s="1"/>
    </row>
    <row r="473" spans="3:13" x14ac:dyDescent="0.25">
      <c r="C473" s="1"/>
      <c r="F473" s="1"/>
      <c r="G473" s="1"/>
      <c r="J473" s="1"/>
      <c r="M473" s="1"/>
    </row>
    <row r="474" spans="3:13" x14ac:dyDescent="0.25">
      <c r="C474" s="1"/>
      <c r="F474" s="1"/>
      <c r="G474" s="1"/>
      <c r="J474" s="1"/>
      <c r="M474" s="1"/>
    </row>
    <row r="475" spans="3:13" x14ac:dyDescent="0.25">
      <c r="C475" s="1"/>
      <c r="F475" s="1"/>
      <c r="G475" s="1"/>
      <c r="J475" s="1"/>
      <c r="M475" s="1"/>
    </row>
    <row r="476" spans="3:13" x14ac:dyDescent="0.25">
      <c r="C476" s="1"/>
      <c r="F476" s="1"/>
      <c r="G476" s="1"/>
      <c r="J476" s="1"/>
      <c r="M476" s="1"/>
    </row>
    <row r="477" spans="3:13" x14ac:dyDescent="0.25">
      <c r="C477" s="1"/>
      <c r="F477" s="1"/>
      <c r="G477" s="1"/>
      <c r="J477" s="1"/>
      <c r="M477" s="1"/>
    </row>
    <row r="478" spans="3:13" x14ac:dyDescent="0.25">
      <c r="C478" s="1"/>
      <c r="F478" s="1"/>
      <c r="G478" s="1"/>
      <c r="J478" s="1"/>
      <c r="M478" s="1"/>
    </row>
    <row r="479" spans="3:13" x14ac:dyDescent="0.25">
      <c r="C479" s="1"/>
      <c r="F479" s="1"/>
      <c r="G479" s="1"/>
      <c r="J479" s="1"/>
      <c r="M479" s="1"/>
    </row>
    <row r="480" spans="3:13" x14ac:dyDescent="0.25">
      <c r="C480" s="1"/>
      <c r="F480" s="1"/>
      <c r="G480" s="1"/>
      <c r="J480" s="1"/>
      <c r="M480" s="1"/>
    </row>
    <row r="481" spans="3:13" x14ac:dyDescent="0.25">
      <c r="C481" s="1"/>
      <c r="F481" s="1"/>
      <c r="G481" s="1"/>
      <c r="J481" s="1"/>
      <c r="M481" s="1"/>
    </row>
    <row r="482" spans="3:13" x14ac:dyDescent="0.25">
      <c r="C482" s="1"/>
      <c r="F482" s="1"/>
      <c r="G482" s="1"/>
      <c r="J482" s="1"/>
      <c r="M482" s="1"/>
    </row>
    <row r="483" spans="3:13" x14ac:dyDescent="0.25">
      <c r="C483" s="1"/>
      <c r="F483" s="1"/>
      <c r="G483" s="1"/>
      <c r="J483" s="1"/>
      <c r="M483" s="1"/>
    </row>
    <row r="484" spans="3:13" x14ac:dyDescent="0.25">
      <c r="C484" s="1"/>
      <c r="F484" s="1"/>
      <c r="G484" s="1"/>
      <c r="J484" s="1"/>
      <c r="M484" s="1"/>
    </row>
    <row r="485" spans="3:13" x14ac:dyDescent="0.25">
      <c r="C485" s="1"/>
      <c r="F485" s="1"/>
      <c r="G485" s="1"/>
      <c r="J485" s="1"/>
      <c r="M485" s="1"/>
    </row>
    <row r="486" spans="3:13" x14ac:dyDescent="0.25">
      <c r="C486" s="1"/>
      <c r="F486" s="1"/>
      <c r="G486" s="1"/>
      <c r="J486" s="1"/>
      <c r="M486" s="1"/>
    </row>
    <row r="487" spans="3:13" x14ac:dyDescent="0.25">
      <c r="C487" s="1"/>
      <c r="F487" s="1"/>
      <c r="G487" s="1"/>
      <c r="J487" s="1"/>
      <c r="M487" s="1"/>
    </row>
    <row r="488" spans="3:13" x14ac:dyDescent="0.25">
      <c r="C488" s="1"/>
      <c r="F488" s="1"/>
      <c r="G488" s="1"/>
      <c r="J488" s="1"/>
      <c r="M488" s="1"/>
    </row>
    <row r="489" spans="3:13" x14ac:dyDescent="0.25">
      <c r="C489" s="1"/>
      <c r="F489" s="1"/>
      <c r="G489" s="1"/>
      <c r="J489" s="1"/>
      <c r="M489" s="1"/>
    </row>
    <row r="490" spans="3:13" x14ac:dyDescent="0.25">
      <c r="C490" s="1"/>
      <c r="F490" s="1"/>
      <c r="G490" s="1"/>
      <c r="J490" s="1"/>
      <c r="M490" s="1"/>
    </row>
    <row r="491" spans="3:13" x14ac:dyDescent="0.25">
      <c r="C491" s="1"/>
      <c r="F491" s="1"/>
      <c r="G491" s="1"/>
      <c r="J491" s="1"/>
      <c r="M491" s="1"/>
    </row>
    <row r="492" spans="3:13" x14ac:dyDescent="0.25">
      <c r="C492" s="1"/>
      <c r="F492" s="1"/>
      <c r="G492" s="1"/>
      <c r="J492" s="1"/>
      <c r="M492" s="1"/>
    </row>
    <row r="493" spans="3:13" x14ac:dyDescent="0.25">
      <c r="C493" s="1"/>
      <c r="F493" s="1"/>
      <c r="G493" s="1"/>
      <c r="J493" s="1"/>
      <c r="M493" s="1"/>
    </row>
    <row r="494" spans="3:13" x14ac:dyDescent="0.25">
      <c r="C494" s="1"/>
      <c r="F494" s="1"/>
      <c r="G494" s="1"/>
      <c r="J494" s="1"/>
      <c r="M494" s="1"/>
    </row>
    <row r="495" spans="3:13" x14ac:dyDescent="0.25">
      <c r="C495" s="1"/>
      <c r="F495" s="1"/>
      <c r="G495" s="1"/>
      <c r="J495" s="1"/>
      <c r="M495" s="1"/>
    </row>
    <row r="496" spans="3:13" x14ac:dyDescent="0.25">
      <c r="C496" s="1"/>
      <c r="F496" s="1"/>
      <c r="G496" s="1"/>
      <c r="J496" s="1"/>
      <c r="M496" s="1"/>
    </row>
    <row r="497" spans="3:13" x14ac:dyDescent="0.25">
      <c r="C497" s="1"/>
      <c r="F497" s="1"/>
      <c r="G497" s="1"/>
      <c r="J497" s="1"/>
      <c r="M497" s="1"/>
    </row>
    <row r="498" spans="3:13" x14ac:dyDescent="0.25">
      <c r="C498" s="1"/>
      <c r="F498" s="1"/>
      <c r="G498" s="1"/>
      <c r="J498" s="1"/>
      <c r="M498" s="1"/>
    </row>
    <row r="499" spans="3:13" x14ac:dyDescent="0.25">
      <c r="C499" s="1"/>
      <c r="F499" s="1"/>
      <c r="G499" s="1"/>
      <c r="J499" s="1"/>
      <c r="M499" s="1"/>
    </row>
    <row r="500" spans="3:13" x14ac:dyDescent="0.25">
      <c r="C500" s="1"/>
      <c r="F500" s="1"/>
      <c r="G500" s="1"/>
      <c r="J500" s="1"/>
      <c r="M500" s="1"/>
    </row>
    <row r="501" spans="3:13" x14ac:dyDescent="0.25">
      <c r="C501" s="1"/>
      <c r="F501" s="1"/>
      <c r="G501" s="1"/>
      <c r="J501" s="1"/>
      <c r="M501" s="1"/>
    </row>
    <row r="502" spans="3:13" x14ac:dyDescent="0.25">
      <c r="C502" s="1"/>
      <c r="F502" s="1"/>
      <c r="G502" s="1"/>
      <c r="J502" s="1"/>
      <c r="M502" s="1"/>
    </row>
    <row r="503" spans="3:13" x14ac:dyDescent="0.25">
      <c r="C503" s="1"/>
      <c r="F503" s="1"/>
      <c r="G503" s="1"/>
      <c r="J503" s="1"/>
      <c r="M503" s="1"/>
    </row>
    <row r="504" spans="3:13" x14ac:dyDescent="0.25">
      <c r="C504" s="1"/>
      <c r="F504" s="1"/>
      <c r="G504" s="1"/>
      <c r="J504" s="1"/>
      <c r="M504" s="1"/>
    </row>
    <row r="505" spans="3:13" x14ac:dyDescent="0.25">
      <c r="C505" s="1"/>
      <c r="F505" s="1"/>
      <c r="G505" s="1"/>
      <c r="J505" s="1"/>
      <c r="M505" s="1"/>
    </row>
    <row r="506" spans="3:13" x14ac:dyDescent="0.25">
      <c r="C506" s="1"/>
      <c r="F506" s="1"/>
      <c r="G506" s="1"/>
      <c r="J506" s="1"/>
      <c r="M506" s="1"/>
    </row>
    <row r="507" spans="3:13" x14ac:dyDescent="0.25">
      <c r="C507" s="1"/>
      <c r="F507" s="1"/>
      <c r="G507" s="1"/>
      <c r="J507" s="1"/>
      <c r="M507" s="1"/>
    </row>
    <row r="508" spans="3:13" x14ac:dyDescent="0.25">
      <c r="C508" s="1"/>
      <c r="F508" s="1"/>
      <c r="G508" s="1"/>
      <c r="J508" s="1"/>
      <c r="M508" s="1"/>
    </row>
    <row r="509" spans="3:13" x14ac:dyDescent="0.25">
      <c r="C509" s="1"/>
      <c r="F509" s="1"/>
      <c r="G509" s="1"/>
      <c r="J509" s="1"/>
      <c r="M509" s="1"/>
    </row>
    <row r="510" spans="3:13" x14ac:dyDescent="0.25">
      <c r="C510" s="1"/>
      <c r="F510" s="1"/>
      <c r="G510" s="1"/>
      <c r="J510" s="1"/>
      <c r="M510" s="1"/>
    </row>
    <row r="511" spans="3:13" x14ac:dyDescent="0.25">
      <c r="C511" s="1"/>
      <c r="F511" s="1"/>
      <c r="G511" s="1"/>
      <c r="J511" s="1"/>
      <c r="M511" s="1"/>
    </row>
    <row r="512" spans="3:13" x14ac:dyDescent="0.25">
      <c r="C512" s="1"/>
      <c r="F512" s="1"/>
      <c r="G512" s="1"/>
      <c r="J512" s="1"/>
      <c r="M512" s="1"/>
    </row>
    <row r="513" spans="3:13" x14ac:dyDescent="0.25">
      <c r="C513" s="1"/>
      <c r="F513" s="1"/>
      <c r="G513" s="1"/>
      <c r="J513" s="1"/>
      <c r="M513" s="1"/>
    </row>
    <row r="514" spans="3:13" x14ac:dyDescent="0.25">
      <c r="C514" s="1"/>
      <c r="F514" s="1"/>
      <c r="G514" s="1"/>
      <c r="J514" s="1"/>
      <c r="M514" s="1"/>
    </row>
    <row r="515" spans="3:13" x14ac:dyDescent="0.25">
      <c r="C515" s="1"/>
      <c r="F515" s="1"/>
      <c r="G515" s="1"/>
      <c r="J515" s="1"/>
      <c r="M515" s="1"/>
    </row>
    <row r="516" spans="3:13" x14ac:dyDescent="0.25">
      <c r="C516" s="1"/>
      <c r="F516" s="1"/>
      <c r="G516" s="1"/>
      <c r="J516" s="1"/>
      <c r="M516" s="1"/>
    </row>
    <row r="517" spans="3:13" x14ac:dyDescent="0.25">
      <c r="C517" s="1"/>
      <c r="F517" s="1"/>
      <c r="G517" s="1"/>
      <c r="J517" s="1"/>
      <c r="M517" s="1"/>
    </row>
    <row r="518" spans="3:13" x14ac:dyDescent="0.25">
      <c r="C518" s="1"/>
      <c r="F518" s="1"/>
      <c r="G518" s="1"/>
      <c r="J518" s="1"/>
      <c r="M518" s="1"/>
    </row>
    <row r="519" spans="3:13" x14ac:dyDescent="0.25">
      <c r="C519" s="1"/>
      <c r="F519" s="1"/>
      <c r="G519" s="1"/>
      <c r="J519" s="1"/>
      <c r="M519" s="1"/>
    </row>
    <row r="520" spans="3:13" x14ac:dyDescent="0.25">
      <c r="C520" s="1"/>
      <c r="F520" s="1"/>
      <c r="G520" s="1"/>
      <c r="J520" s="1"/>
      <c r="M520" s="1"/>
    </row>
    <row r="521" spans="3:13" x14ac:dyDescent="0.25">
      <c r="C521" s="1"/>
      <c r="F521" s="1"/>
      <c r="G521" s="1"/>
      <c r="J521" s="1"/>
      <c r="M521" s="1"/>
    </row>
    <row r="522" spans="3:13" x14ac:dyDescent="0.25">
      <c r="C522" s="1"/>
      <c r="F522" s="1"/>
      <c r="G522" s="1"/>
      <c r="J522" s="1"/>
      <c r="M522" s="1"/>
    </row>
    <row r="523" spans="3:13" x14ac:dyDescent="0.25">
      <c r="C523" s="1"/>
      <c r="F523" s="1"/>
      <c r="G523" s="1"/>
      <c r="J523" s="1"/>
      <c r="M523" s="1"/>
    </row>
    <row r="524" spans="3:13" x14ac:dyDescent="0.25">
      <c r="C524" s="1"/>
      <c r="F524" s="1"/>
      <c r="G524" s="1"/>
      <c r="J524" s="1"/>
      <c r="M524" s="1"/>
    </row>
    <row r="525" spans="3:13" x14ac:dyDescent="0.25">
      <c r="C525" s="1"/>
      <c r="F525" s="1"/>
      <c r="G525" s="1"/>
      <c r="J525" s="1"/>
      <c r="M525" s="1"/>
    </row>
    <row r="526" spans="3:13" x14ac:dyDescent="0.25">
      <c r="C526" s="1"/>
      <c r="F526" s="1"/>
      <c r="G526" s="1"/>
      <c r="J526" s="1"/>
      <c r="M526" s="1"/>
    </row>
    <row r="527" spans="3:13" x14ac:dyDescent="0.25">
      <c r="C527" s="1"/>
      <c r="F527" s="1"/>
      <c r="G527" s="1"/>
      <c r="J527" s="1"/>
      <c r="M527" s="1"/>
    </row>
    <row r="528" spans="3:13" x14ac:dyDescent="0.25">
      <c r="C528" s="1"/>
      <c r="F528" s="1"/>
      <c r="G528" s="1"/>
      <c r="J528" s="1"/>
      <c r="M528" s="1"/>
    </row>
    <row r="529" spans="3:13" x14ac:dyDescent="0.25">
      <c r="C529" s="1"/>
      <c r="F529" s="1"/>
      <c r="G529" s="1"/>
      <c r="J529" s="1"/>
      <c r="M529" s="1"/>
    </row>
    <row r="530" spans="3:13" x14ac:dyDescent="0.25">
      <c r="C530" s="1"/>
      <c r="F530" s="1"/>
      <c r="G530" s="1"/>
      <c r="J530" s="1"/>
      <c r="M530" s="1"/>
    </row>
    <row r="531" spans="3:13" x14ac:dyDescent="0.25">
      <c r="C531" s="1"/>
      <c r="F531" s="1"/>
      <c r="G531" s="1"/>
      <c r="J531" s="1"/>
      <c r="M531" s="1"/>
    </row>
    <row r="532" spans="3:13" x14ac:dyDescent="0.25">
      <c r="C532" s="1"/>
      <c r="F532" s="1"/>
      <c r="G532" s="1"/>
      <c r="J532" s="1"/>
      <c r="M532" s="1"/>
    </row>
    <row r="533" spans="3:13" x14ac:dyDescent="0.25">
      <c r="C533" s="1"/>
      <c r="F533" s="1"/>
      <c r="G533" s="1"/>
      <c r="J533" s="1"/>
      <c r="M533" s="1"/>
    </row>
    <row r="534" spans="3:13" x14ac:dyDescent="0.25">
      <c r="C534" s="1"/>
      <c r="F534" s="1"/>
      <c r="G534" s="1"/>
      <c r="J534" s="1"/>
      <c r="M534" s="1"/>
    </row>
    <row r="535" spans="3:13" x14ac:dyDescent="0.25">
      <c r="C535" s="1"/>
      <c r="F535" s="1"/>
      <c r="G535" s="1"/>
      <c r="J535" s="1"/>
      <c r="M535" s="1"/>
    </row>
    <row r="536" spans="3:13" x14ac:dyDescent="0.25">
      <c r="C536" s="1"/>
      <c r="F536" s="1"/>
      <c r="G536" s="1"/>
      <c r="J536" s="1"/>
      <c r="M536" s="1"/>
    </row>
    <row r="537" spans="3:13" x14ac:dyDescent="0.25">
      <c r="C537" s="1"/>
      <c r="F537" s="1"/>
      <c r="G537" s="1"/>
      <c r="J537" s="1"/>
      <c r="M537" s="1"/>
    </row>
    <row r="538" spans="3:13" x14ac:dyDescent="0.25">
      <c r="C538" s="1"/>
      <c r="F538" s="1"/>
      <c r="G538" s="1"/>
      <c r="J538" s="1"/>
      <c r="M538" s="1"/>
    </row>
    <row r="539" spans="3:13" x14ac:dyDescent="0.25">
      <c r="C539" s="1"/>
      <c r="F539" s="1"/>
      <c r="G539" s="1"/>
      <c r="J539" s="1"/>
      <c r="M539" s="1"/>
    </row>
    <row r="540" spans="3:13" x14ac:dyDescent="0.25">
      <c r="C540" s="1"/>
      <c r="F540" s="1"/>
      <c r="G540" s="1"/>
      <c r="J540" s="1"/>
      <c r="M540" s="1"/>
    </row>
    <row r="541" spans="3:13" x14ac:dyDescent="0.25">
      <c r="C541" s="1"/>
      <c r="F541" s="1"/>
      <c r="G541" s="1"/>
      <c r="J541" s="1"/>
      <c r="M541" s="1"/>
    </row>
    <row r="542" spans="3:13" x14ac:dyDescent="0.25">
      <c r="C542" s="1"/>
      <c r="F542" s="1"/>
      <c r="G542" s="1"/>
      <c r="J542" s="1"/>
      <c r="M542" s="1"/>
    </row>
    <row r="543" spans="3:13" x14ac:dyDescent="0.25">
      <c r="C543" s="1"/>
      <c r="F543" s="1"/>
      <c r="G543" s="1"/>
      <c r="J543" s="1"/>
      <c r="M543" s="1"/>
    </row>
    <row r="544" spans="3:13" x14ac:dyDescent="0.25">
      <c r="C544" s="1"/>
      <c r="F544" s="1"/>
      <c r="G544" s="1"/>
      <c r="J544" s="1"/>
      <c r="M544" s="1"/>
    </row>
    <row r="545" spans="3:13" x14ac:dyDescent="0.25">
      <c r="C545" s="1"/>
      <c r="F545" s="1"/>
      <c r="G545" s="1"/>
      <c r="J545" s="1"/>
      <c r="M545" s="1"/>
    </row>
    <row r="546" spans="3:13" x14ac:dyDescent="0.25">
      <c r="C546" s="1"/>
      <c r="F546" s="1"/>
      <c r="G546" s="1"/>
      <c r="J546" s="1"/>
      <c r="M546" s="1"/>
    </row>
    <row r="547" spans="3:13" x14ac:dyDescent="0.25">
      <c r="C547" s="1"/>
      <c r="F547" s="1"/>
      <c r="G547" s="1"/>
      <c r="J547" s="1"/>
      <c r="M547" s="1"/>
    </row>
    <row r="548" spans="3:13" x14ac:dyDescent="0.25">
      <c r="C548" s="1"/>
      <c r="F548" s="1"/>
      <c r="G548" s="1"/>
      <c r="J548" s="1"/>
      <c r="M548" s="1"/>
    </row>
    <row r="549" spans="3:13" x14ac:dyDescent="0.25">
      <c r="C549" s="1"/>
      <c r="F549" s="1"/>
      <c r="G549" s="1"/>
      <c r="J549" s="1"/>
      <c r="M549" s="1"/>
    </row>
    <row r="550" spans="3:13" x14ac:dyDescent="0.25">
      <c r="C550" s="1"/>
      <c r="F550" s="1"/>
      <c r="G550" s="1"/>
      <c r="J550" s="1"/>
      <c r="M550" s="1"/>
    </row>
    <row r="551" spans="3:13" x14ac:dyDescent="0.25">
      <c r="C551" s="1"/>
      <c r="F551" s="1"/>
      <c r="G551" s="1"/>
      <c r="J551" s="1"/>
      <c r="M551" s="1"/>
    </row>
    <row r="552" spans="3:13" x14ac:dyDescent="0.25">
      <c r="C552" s="1"/>
      <c r="F552" s="1"/>
      <c r="G552" s="1"/>
      <c r="J552" s="1"/>
      <c r="M552" s="1"/>
    </row>
    <row r="553" spans="3:13" x14ac:dyDescent="0.25">
      <c r="C553" s="1"/>
      <c r="F553" s="1"/>
      <c r="G553" s="1"/>
      <c r="J553" s="1"/>
      <c r="M553" s="1"/>
    </row>
    <row r="554" spans="3:13" x14ac:dyDescent="0.25">
      <c r="C554" s="1"/>
      <c r="F554" s="1"/>
      <c r="G554" s="1"/>
      <c r="J554" s="1"/>
      <c r="M554" s="1"/>
    </row>
    <row r="555" spans="3:13" x14ac:dyDescent="0.25">
      <c r="C555" s="1"/>
      <c r="F555" s="1"/>
      <c r="G555" s="1"/>
      <c r="J555" s="1"/>
      <c r="M555" s="1"/>
    </row>
    <row r="556" spans="3:13" x14ac:dyDescent="0.25">
      <c r="C556" s="1"/>
      <c r="F556" s="1"/>
      <c r="G556" s="1"/>
      <c r="J556" s="1"/>
      <c r="M556" s="1"/>
    </row>
    <row r="557" spans="3:13" x14ac:dyDescent="0.25">
      <c r="C557" s="1"/>
      <c r="F557" s="1"/>
      <c r="G557" s="1"/>
      <c r="J557" s="1"/>
      <c r="M557" s="1"/>
    </row>
    <row r="558" spans="3:13" x14ac:dyDescent="0.25">
      <c r="C558" s="1"/>
      <c r="F558" s="1"/>
      <c r="G558" s="1"/>
      <c r="J558" s="1"/>
      <c r="M558" s="1"/>
    </row>
    <row r="559" spans="3:13" x14ac:dyDescent="0.25">
      <c r="C559" s="1"/>
      <c r="F559" s="1"/>
      <c r="G559" s="1"/>
      <c r="J559" s="1"/>
      <c r="M559" s="1"/>
    </row>
    <row r="560" spans="3:13" x14ac:dyDescent="0.25">
      <c r="C560" s="1"/>
      <c r="F560" s="1"/>
      <c r="G560" s="1"/>
      <c r="J560" s="1"/>
      <c r="M560" s="1"/>
    </row>
    <row r="561" spans="3:13" x14ac:dyDescent="0.25">
      <c r="C561" s="1"/>
      <c r="F561" s="1"/>
      <c r="G561" s="1"/>
      <c r="J561" s="1"/>
      <c r="M561" s="1"/>
    </row>
    <row r="562" spans="3:13" x14ac:dyDescent="0.25">
      <c r="C562" s="1"/>
      <c r="F562" s="1"/>
      <c r="G562" s="1"/>
      <c r="J562" s="1"/>
      <c r="M562" s="1"/>
    </row>
    <row r="563" spans="3:13" x14ac:dyDescent="0.25">
      <c r="C563" s="1"/>
      <c r="F563" s="1"/>
      <c r="G563" s="1"/>
      <c r="J563" s="1"/>
      <c r="M563" s="1"/>
    </row>
    <row r="564" spans="3:13" x14ac:dyDescent="0.25">
      <c r="C564" s="1"/>
      <c r="F564" s="1"/>
      <c r="G564" s="1"/>
      <c r="J564" s="1"/>
      <c r="M564" s="1"/>
    </row>
    <row r="565" spans="3:13" x14ac:dyDescent="0.25">
      <c r="C565" s="1"/>
      <c r="F565" s="1"/>
      <c r="G565" s="1"/>
      <c r="J565" s="1"/>
      <c r="M565" s="1"/>
    </row>
    <row r="566" spans="3:13" x14ac:dyDescent="0.25">
      <c r="C566" s="1"/>
      <c r="F566" s="1"/>
      <c r="G566" s="1"/>
      <c r="J566" s="1"/>
      <c r="M566" s="1"/>
    </row>
    <row r="567" spans="3:13" x14ac:dyDescent="0.25">
      <c r="C567" s="1"/>
      <c r="F567" s="1"/>
      <c r="G567" s="1"/>
      <c r="J567" s="1"/>
      <c r="M567" s="1"/>
    </row>
    <row r="568" spans="3:13" x14ac:dyDescent="0.25">
      <c r="C568" s="1"/>
      <c r="F568" s="1"/>
      <c r="G568" s="1"/>
      <c r="J568" s="1"/>
      <c r="M568" s="1"/>
    </row>
    <row r="569" spans="3:13" x14ac:dyDescent="0.25">
      <c r="C569" s="1"/>
      <c r="F569" s="1"/>
      <c r="G569" s="1"/>
      <c r="J569" s="1"/>
      <c r="M569" s="1"/>
    </row>
    <row r="570" spans="3:13" x14ac:dyDescent="0.25">
      <c r="C570" s="1"/>
      <c r="F570" s="1"/>
      <c r="G570" s="1"/>
      <c r="J570" s="1"/>
      <c r="M570" s="1"/>
    </row>
    <row r="571" spans="3:13" x14ac:dyDescent="0.25">
      <c r="C571" s="1"/>
      <c r="F571" s="1"/>
      <c r="G571" s="1"/>
      <c r="J571" s="1"/>
      <c r="M571" s="1"/>
    </row>
    <row r="572" spans="3:13" x14ac:dyDescent="0.25">
      <c r="C572" s="1"/>
      <c r="F572" s="1"/>
      <c r="G572" s="1"/>
      <c r="J572" s="1"/>
      <c r="M572" s="1"/>
    </row>
    <row r="573" spans="3:13" x14ac:dyDescent="0.25">
      <c r="C573" s="1"/>
      <c r="F573" s="1"/>
      <c r="G573" s="1"/>
      <c r="J573" s="1"/>
      <c r="M573" s="1"/>
    </row>
    <row r="574" spans="3:13" x14ac:dyDescent="0.25">
      <c r="C574" s="1"/>
      <c r="F574" s="1"/>
      <c r="G574" s="1"/>
      <c r="J574" s="1"/>
      <c r="M574" s="1"/>
    </row>
    <row r="575" spans="3:13" x14ac:dyDescent="0.25">
      <c r="C575" s="1"/>
      <c r="F575" s="1"/>
      <c r="G575" s="1"/>
      <c r="J575" s="1"/>
      <c r="M575" s="1"/>
    </row>
    <row r="576" spans="3:13" x14ac:dyDescent="0.25">
      <c r="C576" s="1"/>
      <c r="F576" s="1"/>
      <c r="G576" s="1"/>
      <c r="J576" s="1"/>
      <c r="M576" s="1"/>
    </row>
    <row r="577" spans="3:13" x14ac:dyDescent="0.25">
      <c r="C577" s="1"/>
      <c r="F577" s="1"/>
      <c r="G577" s="1"/>
      <c r="J577" s="1"/>
      <c r="M577" s="1"/>
    </row>
    <row r="578" spans="3:13" x14ac:dyDescent="0.25">
      <c r="C578" s="1"/>
      <c r="F578" s="1"/>
      <c r="G578" s="1"/>
      <c r="J578" s="1"/>
      <c r="M578" s="1"/>
    </row>
    <row r="579" spans="3:13" x14ac:dyDescent="0.25">
      <c r="C579" s="1"/>
      <c r="F579" s="1"/>
      <c r="G579" s="1"/>
      <c r="J579" s="1"/>
      <c r="M579" s="1"/>
    </row>
    <row r="580" spans="3:13" x14ac:dyDescent="0.25">
      <c r="C580" s="1"/>
      <c r="F580" s="1"/>
      <c r="G580" s="1"/>
      <c r="J580" s="1"/>
      <c r="M580" s="1"/>
    </row>
    <row r="581" spans="3:13" x14ac:dyDescent="0.25">
      <c r="C581" s="1"/>
      <c r="F581" s="1"/>
      <c r="G581" s="1"/>
      <c r="J581" s="1"/>
      <c r="M581" s="1"/>
    </row>
    <row r="582" spans="3:13" x14ac:dyDescent="0.25">
      <c r="C582" s="1"/>
      <c r="F582" s="1"/>
      <c r="G582" s="1"/>
      <c r="J582" s="1"/>
      <c r="M582" s="1"/>
    </row>
    <row r="583" spans="3:13" x14ac:dyDescent="0.25">
      <c r="C583" s="1"/>
      <c r="F583" s="1"/>
      <c r="G583" s="1"/>
      <c r="J583" s="1"/>
      <c r="M583" s="1"/>
    </row>
    <row r="584" spans="3:13" x14ac:dyDescent="0.25">
      <c r="C584" s="1"/>
      <c r="F584" s="1"/>
      <c r="G584" s="1"/>
      <c r="J584" s="1"/>
      <c r="M584" s="1"/>
    </row>
    <row r="585" spans="3:13" x14ac:dyDescent="0.25">
      <c r="C585" s="1"/>
      <c r="F585" s="1"/>
      <c r="G585" s="1"/>
      <c r="J585" s="1"/>
      <c r="M585" s="1"/>
    </row>
    <row r="586" spans="3:13" x14ac:dyDescent="0.25">
      <c r="C586" s="1"/>
      <c r="F586" s="1"/>
      <c r="G586" s="1"/>
      <c r="J586" s="1"/>
      <c r="M586" s="1"/>
    </row>
    <row r="587" spans="3:13" x14ac:dyDescent="0.25">
      <c r="C587" s="1"/>
      <c r="F587" s="1"/>
      <c r="G587" s="1"/>
      <c r="J587" s="1"/>
      <c r="M587" s="1"/>
    </row>
    <row r="588" spans="3:13" x14ac:dyDescent="0.25">
      <c r="C588" s="1"/>
      <c r="F588" s="1"/>
      <c r="G588" s="1"/>
      <c r="J588" s="1"/>
      <c r="M588" s="1"/>
    </row>
    <row r="589" spans="3:13" x14ac:dyDescent="0.25">
      <c r="C589" s="1"/>
      <c r="F589" s="1"/>
      <c r="G589" s="1"/>
      <c r="J589" s="1"/>
      <c r="M589" s="1"/>
    </row>
    <row r="590" spans="3:13" x14ac:dyDescent="0.25">
      <c r="C590" s="1"/>
      <c r="F590" s="1"/>
      <c r="G590" s="1"/>
      <c r="J590" s="1"/>
      <c r="M590" s="1"/>
    </row>
    <row r="591" spans="3:13" x14ac:dyDescent="0.25">
      <c r="C591" s="1"/>
      <c r="F591" s="1"/>
      <c r="G591" s="1"/>
      <c r="J591" s="1"/>
      <c r="M591" s="1"/>
    </row>
    <row r="592" spans="3:13" x14ac:dyDescent="0.25">
      <c r="C592" s="1"/>
      <c r="F592" s="1"/>
      <c r="G592" s="1"/>
      <c r="J592" s="1"/>
      <c r="M592" s="1"/>
    </row>
    <row r="593" spans="3:13" x14ac:dyDescent="0.25">
      <c r="C593" s="1"/>
      <c r="F593" s="1"/>
      <c r="G593" s="1"/>
      <c r="J593" s="1"/>
      <c r="M593" s="1"/>
    </row>
    <row r="594" spans="3:13" x14ac:dyDescent="0.25">
      <c r="C594" s="1"/>
      <c r="F594" s="1"/>
      <c r="G594" s="1"/>
      <c r="J594" s="1"/>
      <c r="M594" s="1"/>
    </row>
    <row r="595" spans="3:13" x14ac:dyDescent="0.25">
      <c r="C595" s="1"/>
      <c r="F595" s="1"/>
      <c r="G595" s="1"/>
      <c r="J595" s="1"/>
      <c r="M595" s="1"/>
    </row>
    <row r="596" spans="3:13" x14ac:dyDescent="0.25">
      <c r="C596" s="1"/>
      <c r="F596" s="1"/>
      <c r="G596" s="1"/>
      <c r="J596" s="1"/>
      <c r="M596" s="1"/>
    </row>
    <row r="597" spans="3:13" x14ac:dyDescent="0.25">
      <c r="C597" s="1"/>
      <c r="F597" s="1"/>
      <c r="G597" s="1"/>
      <c r="J597" s="1"/>
      <c r="M597" s="1"/>
    </row>
    <row r="598" spans="3:13" x14ac:dyDescent="0.25">
      <c r="C598" s="1"/>
      <c r="F598" s="1"/>
      <c r="G598" s="1"/>
      <c r="J598" s="1"/>
      <c r="M598" s="1"/>
    </row>
    <row r="599" spans="3:13" x14ac:dyDescent="0.25">
      <c r="C599" s="1"/>
      <c r="F599" s="1"/>
      <c r="G599" s="1"/>
      <c r="J599" s="1"/>
      <c r="M599" s="1"/>
    </row>
    <row r="600" spans="3:13" x14ac:dyDescent="0.25">
      <c r="C600" s="1"/>
      <c r="F600" s="1"/>
      <c r="G600" s="1"/>
      <c r="J600" s="1"/>
      <c r="M600" s="1"/>
    </row>
    <row r="601" spans="3:13" x14ac:dyDescent="0.25">
      <c r="C601" s="1"/>
      <c r="F601" s="1"/>
      <c r="G601" s="1"/>
      <c r="J601" s="1"/>
      <c r="M601" s="1"/>
    </row>
    <row r="602" spans="3:13" x14ac:dyDescent="0.25">
      <c r="C602" s="1"/>
      <c r="F602" s="1"/>
      <c r="G602" s="1"/>
      <c r="J602" s="1"/>
      <c r="M602" s="1"/>
    </row>
    <row r="603" spans="3:13" x14ac:dyDescent="0.25">
      <c r="C603" s="1"/>
      <c r="F603" s="1"/>
      <c r="G603" s="1"/>
      <c r="J603" s="1"/>
      <c r="M603" s="1"/>
    </row>
    <row r="604" spans="3:13" x14ac:dyDescent="0.25">
      <c r="C604" s="1"/>
      <c r="F604" s="1"/>
      <c r="G604" s="1"/>
      <c r="J604" s="1"/>
      <c r="M604" s="1"/>
    </row>
    <row r="605" spans="3:13" x14ac:dyDescent="0.25">
      <c r="C605" s="1"/>
      <c r="F605" s="1"/>
      <c r="G605" s="1"/>
      <c r="J605" s="1"/>
      <c r="M605" s="1"/>
    </row>
    <row r="606" spans="3:13" x14ac:dyDescent="0.25">
      <c r="C606" s="1"/>
      <c r="F606" s="1"/>
      <c r="G606" s="1"/>
      <c r="J606" s="1"/>
      <c r="M606" s="1"/>
    </row>
    <row r="607" spans="3:13" x14ac:dyDescent="0.25">
      <c r="C607" s="1"/>
      <c r="F607" s="1"/>
      <c r="G607" s="1"/>
      <c r="J607" s="1"/>
      <c r="M607" s="1"/>
    </row>
    <row r="608" spans="3:13" x14ac:dyDescent="0.25">
      <c r="C608" s="1"/>
      <c r="F608" s="1"/>
      <c r="G608" s="1"/>
      <c r="J608" s="1"/>
      <c r="M608" s="1"/>
    </row>
    <row r="609" spans="3:13" x14ac:dyDescent="0.25">
      <c r="C609" s="1"/>
      <c r="F609" s="1"/>
      <c r="G609" s="1"/>
      <c r="J609" s="1"/>
      <c r="M609" s="1"/>
    </row>
    <row r="610" spans="3:13" x14ac:dyDescent="0.25">
      <c r="C610" s="1"/>
      <c r="F610" s="1"/>
      <c r="G610" s="1"/>
      <c r="J610" s="1"/>
      <c r="M610" s="1"/>
    </row>
    <row r="611" spans="3:13" x14ac:dyDescent="0.25">
      <c r="C611" s="1"/>
      <c r="F611" s="1"/>
      <c r="G611" s="1"/>
      <c r="J611" s="1"/>
      <c r="M611" s="1"/>
    </row>
    <row r="612" spans="3:13" x14ac:dyDescent="0.25">
      <c r="C612" s="1"/>
      <c r="F612" s="1"/>
      <c r="G612" s="1"/>
      <c r="J612" s="1"/>
      <c r="M612" s="1"/>
    </row>
    <row r="613" spans="3:13" x14ac:dyDescent="0.25">
      <c r="C613" s="1"/>
      <c r="F613" s="1"/>
      <c r="G613" s="1"/>
      <c r="J613" s="1"/>
      <c r="M613" s="1"/>
    </row>
    <row r="614" spans="3:13" x14ac:dyDescent="0.25">
      <c r="C614" s="1"/>
      <c r="F614" s="1"/>
      <c r="G614" s="1"/>
      <c r="J614" s="1"/>
      <c r="M614" s="1"/>
    </row>
    <row r="615" spans="3:13" x14ac:dyDescent="0.25">
      <c r="C615" s="1"/>
      <c r="F615" s="1"/>
      <c r="G615" s="1"/>
      <c r="J615" s="1"/>
      <c r="M615" s="1"/>
    </row>
    <row r="616" spans="3:13" x14ac:dyDescent="0.25">
      <c r="C616" s="1"/>
      <c r="F616" s="1"/>
      <c r="G616" s="1"/>
      <c r="J616" s="1"/>
      <c r="M616" s="1"/>
    </row>
    <row r="617" spans="3:13" x14ac:dyDescent="0.25">
      <c r="C617" s="1"/>
      <c r="F617" s="1"/>
      <c r="G617" s="1"/>
      <c r="J617" s="1"/>
      <c r="M617" s="1"/>
    </row>
    <row r="618" spans="3:13" x14ac:dyDescent="0.25">
      <c r="C618" s="1"/>
      <c r="F618" s="1"/>
      <c r="G618" s="1"/>
      <c r="J618" s="1"/>
      <c r="M618" s="1"/>
    </row>
    <row r="619" spans="3:13" x14ac:dyDescent="0.25">
      <c r="C619" s="1"/>
      <c r="F619" s="1"/>
      <c r="G619" s="1"/>
      <c r="J619" s="1"/>
      <c r="M619" s="1"/>
    </row>
    <row r="620" spans="3:13" x14ac:dyDescent="0.25">
      <c r="C620" s="1"/>
      <c r="F620" s="1"/>
      <c r="G620" s="1"/>
      <c r="J620" s="1"/>
      <c r="M620" s="1"/>
    </row>
    <row r="621" spans="3:13" x14ac:dyDescent="0.25">
      <c r="C621" s="1"/>
      <c r="F621" s="1"/>
      <c r="G621" s="1"/>
      <c r="J621" s="1"/>
      <c r="M621" s="1"/>
    </row>
    <row r="622" spans="3:13" x14ac:dyDescent="0.25">
      <c r="C622" s="1"/>
      <c r="F622" s="1"/>
      <c r="G622" s="1"/>
      <c r="J622" s="1"/>
      <c r="M622" s="1"/>
    </row>
    <row r="623" spans="3:13" x14ac:dyDescent="0.25">
      <c r="C623" s="1"/>
      <c r="F623" s="1"/>
      <c r="G623" s="1"/>
      <c r="J623" s="1"/>
      <c r="M623" s="1"/>
    </row>
    <row r="624" spans="3:13" x14ac:dyDescent="0.25">
      <c r="C624" s="1"/>
      <c r="F624" s="1"/>
      <c r="G624" s="1"/>
      <c r="J624" s="1"/>
      <c r="M624" s="1"/>
    </row>
    <row r="625" spans="3:13" x14ac:dyDescent="0.25">
      <c r="C625" s="1"/>
      <c r="F625" s="1"/>
      <c r="G625" s="1"/>
      <c r="J625" s="1"/>
      <c r="M625" s="1"/>
    </row>
    <row r="626" spans="3:13" x14ac:dyDescent="0.25">
      <c r="C626" s="1"/>
      <c r="F626" s="1"/>
      <c r="G626" s="1"/>
      <c r="J626" s="1"/>
      <c r="M626" s="1"/>
    </row>
    <row r="627" spans="3:13" x14ac:dyDescent="0.25">
      <c r="C627" s="1"/>
      <c r="F627" s="1"/>
      <c r="G627" s="1"/>
      <c r="J627" s="1"/>
      <c r="M627" s="1"/>
    </row>
    <row r="628" spans="3:13" x14ac:dyDescent="0.25">
      <c r="C628" s="1"/>
      <c r="F628" s="1"/>
      <c r="G628" s="1"/>
      <c r="J628" s="1"/>
      <c r="M628" s="1"/>
    </row>
    <row r="629" spans="3:13" x14ac:dyDescent="0.25">
      <c r="C629" s="1"/>
      <c r="F629" s="1"/>
      <c r="G629" s="1"/>
      <c r="J629" s="1"/>
      <c r="M629" s="1"/>
    </row>
    <row r="630" spans="3:13" x14ac:dyDescent="0.25">
      <c r="C630" s="1"/>
      <c r="F630" s="1"/>
      <c r="G630" s="1"/>
      <c r="J630" s="1"/>
      <c r="M630" s="1"/>
    </row>
    <row r="631" spans="3:13" x14ac:dyDescent="0.25">
      <c r="C631" s="1"/>
      <c r="F631" s="1"/>
      <c r="G631" s="1"/>
      <c r="J631" s="1"/>
      <c r="M631" s="1"/>
    </row>
    <row r="632" spans="3:13" x14ac:dyDescent="0.25">
      <c r="C632" s="1"/>
      <c r="F632" s="1"/>
      <c r="G632" s="1"/>
      <c r="J632" s="1"/>
      <c r="M632" s="1"/>
    </row>
    <row r="633" spans="3:13" x14ac:dyDescent="0.25">
      <c r="C633" s="1"/>
      <c r="F633" s="1"/>
      <c r="G633" s="1"/>
      <c r="J633" s="1"/>
      <c r="M633" s="1"/>
    </row>
    <row r="634" spans="3:13" x14ac:dyDescent="0.25">
      <c r="C634" s="1"/>
      <c r="F634" s="1"/>
      <c r="G634" s="1"/>
      <c r="J634" s="1"/>
      <c r="M634" s="1"/>
    </row>
    <row r="635" spans="3:13" x14ac:dyDescent="0.25">
      <c r="C635" s="1"/>
      <c r="F635" s="1"/>
      <c r="G635" s="1"/>
      <c r="J635" s="1"/>
      <c r="M635" s="1"/>
    </row>
    <row r="636" spans="3:13" x14ac:dyDescent="0.25">
      <c r="C636" s="1"/>
      <c r="F636" s="1"/>
      <c r="G636" s="1"/>
      <c r="J636" s="1"/>
      <c r="M636" s="1"/>
    </row>
    <row r="637" spans="3:13" x14ac:dyDescent="0.25">
      <c r="C637" s="1"/>
      <c r="F637" s="1"/>
      <c r="G637" s="1"/>
      <c r="J637" s="1"/>
      <c r="M637" s="1"/>
    </row>
    <row r="638" spans="3:13" x14ac:dyDescent="0.25">
      <c r="C638" s="1"/>
      <c r="F638" s="1"/>
      <c r="G638" s="1"/>
      <c r="J638" s="1"/>
      <c r="M638" s="1"/>
    </row>
    <row r="639" spans="3:13" x14ac:dyDescent="0.25">
      <c r="C639" s="1"/>
      <c r="F639" s="1"/>
      <c r="G639" s="1"/>
      <c r="J639" s="1"/>
      <c r="M639" s="1"/>
    </row>
    <row r="640" spans="3:13" x14ac:dyDescent="0.25">
      <c r="C640" s="1"/>
      <c r="F640" s="1"/>
      <c r="G640" s="1"/>
      <c r="J640" s="1"/>
      <c r="M640" s="1"/>
    </row>
    <row r="641" spans="3:13" x14ac:dyDescent="0.25">
      <c r="C641" s="1"/>
      <c r="F641" s="1"/>
      <c r="G641" s="1"/>
      <c r="J641" s="1"/>
      <c r="M641" s="1"/>
    </row>
    <row r="642" spans="3:13" x14ac:dyDescent="0.25">
      <c r="C642" s="1"/>
      <c r="F642" s="1"/>
      <c r="G642" s="1"/>
      <c r="J642" s="1"/>
      <c r="M642" s="1"/>
    </row>
    <row r="643" spans="3:13" x14ac:dyDescent="0.25">
      <c r="C643" s="1"/>
      <c r="F643" s="1"/>
      <c r="G643" s="1"/>
      <c r="J643" s="1"/>
      <c r="M643" s="1"/>
    </row>
    <row r="644" spans="3:13" x14ac:dyDescent="0.25">
      <c r="C644" s="1"/>
      <c r="F644" s="1"/>
      <c r="G644" s="1"/>
      <c r="J644" s="1"/>
      <c r="M644" s="1"/>
    </row>
    <row r="645" spans="3:13" x14ac:dyDescent="0.25">
      <c r="C645" s="1"/>
      <c r="F645" s="1"/>
      <c r="G645" s="1"/>
      <c r="J645" s="1"/>
      <c r="M645" s="1"/>
    </row>
    <row r="646" spans="3:13" x14ac:dyDescent="0.25">
      <c r="C646" s="1"/>
      <c r="F646" s="1"/>
      <c r="G646" s="1"/>
      <c r="J646" s="1"/>
      <c r="M646" s="1"/>
    </row>
    <row r="647" spans="3:13" x14ac:dyDescent="0.25">
      <c r="C647" s="1"/>
      <c r="F647" s="1"/>
      <c r="G647" s="1"/>
      <c r="J647" s="1"/>
      <c r="M647" s="1"/>
    </row>
    <row r="648" spans="3:13" x14ac:dyDescent="0.25">
      <c r="C648" s="1"/>
      <c r="F648" s="1"/>
      <c r="G648" s="1"/>
      <c r="J648" s="1"/>
      <c r="M648" s="1"/>
    </row>
    <row r="649" spans="3:13" x14ac:dyDescent="0.25">
      <c r="C649" s="1"/>
      <c r="F649" s="1"/>
      <c r="G649" s="1"/>
      <c r="J649" s="1"/>
      <c r="M649" s="1"/>
    </row>
    <row r="650" spans="3:13" x14ac:dyDescent="0.25">
      <c r="C650" s="1"/>
      <c r="F650" s="1"/>
      <c r="G650" s="1"/>
      <c r="J650" s="1"/>
      <c r="M650" s="1"/>
    </row>
    <row r="651" spans="3:13" x14ac:dyDescent="0.25">
      <c r="C651" s="1"/>
      <c r="F651" s="1"/>
      <c r="G651" s="1"/>
      <c r="J651" s="1"/>
      <c r="M651" s="1"/>
    </row>
    <row r="652" spans="3:13" x14ac:dyDescent="0.25">
      <c r="C652" s="1"/>
      <c r="F652" s="1"/>
      <c r="G652" s="1"/>
      <c r="J652" s="1"/>
      <c r="M652" s="1"/>
    </row>
    <row r="653" spans="3:13" x14ac:dyDescent="0.25">
      <c r="C653" s="1"/>
      <c r="F653" s="1"/>
      <c r="G653" s="1"/>
      <c r="J653" s="1"/>
      <c r="M653" s="1"/>
    </row>
    <row r="654" spans="3:13" x14ac:dyDescent="0.25">
      <c r="C654" s="1"/>
      <c r="F654" s="1"/>
      <c r="G654" s="1"/>
      <c r="J654" s="1"/>
      <c r="M654" s="1"/>
    </row>
    <row r="655" spans="3:13" x14ac:dyDescent="0.25">
      <c r="C655" s="1"/>
      <c r="F655" s="1"/>
      <c r="G655" s="1"/>
      <c r="J655" s="1"/>
      <c r="M655" s="1"/>
    </row>
    <row r="656" spans="3:13" x14ac:dyDescent="0.25">
      <c r="C656" s="1"/>
      <c r="F656" s="1"/>
      <c r="G656" s="1"/>
      <c r="J656" s="1"/>
      <c r="M656" s="1"/>
    </row>
    <row r="657" spans="3:13" x14ac:dyDescent="0.25">
      <c r="C657" s="1"/>
      <c r="F657" s="1"/>
      <c r="G657" s="1"/>
      <c r="J657" s="1"/>
      <c r="M657" s="1"/>
    </row>
    <row r="658" spans="3:13" x14ac:dyDescent="0.25">
      <c r="C658" s="1"/>
      <c r="F658" s="1"/>
      <c r="G658" s="1"/>
      <c r="J658" s="1"/>
      <c r="M658" s="1"/>
    </row>
    <row r="659" spans="3:13" x14ac:dyDescent="0.25">
      <c r="C659" s="1"/>
      <c r="F659" s="1"/>
      <c r="G659" s="1"/>
      <c r="J659" s="1"/>
      <c r="M659" s="1"/>
    </row>
    <row r="660" spans="3:13" x14ac:dyDescent="0.25">
      <c r="C660" s="1"/>
      <c r="F660" s="1"/>
      <c r="G660" s="1"/>
      <c r="J660" s="1"/>
      <c r="M660" s="1"/>
    </row>
    <row r="661" spans="3:13" x14ac:dyDescent="0.25">
      <c r="C661" s="1"/>
      <c r="F661" s="1"/>
      <c r="G661" s="1"/>
      <c r="J661" s="1"/>
      <c r="M661" s="1"/>
    </row>
    <row r="662" spans="3:13" x14ac:dyDescent="0.25">
      <c r="C662" s="1"/>
      <c r="F662" s="1"/>
      <c r="G662" s="1"/>
      <c r="J662" s="1"/>
      <c r="M662" s="1"/>
    </row>
    <row r="663" spans="3:13" x14ac:dyDescent="0.25">
      <c r="C663" s="1"/>
      <c r="F663" s="1"/>
      <c r="G663" s="1"/>
      <c r="J663" s="1"/>
      <c r="M663" s="1"/>
    </row>
    <row r="664" spans="3:13" x14ac:dyDescent="0.25">
      <c r="C664" s="1"/>
      <c r="F664" s="1"/>
      <c r="G664" s="1"/>
      <c r="J664" s="1"/>
      <c r="M664" s="1"/>
    </row>
    <row r="665" spans="3:13" x14ac:dyDescent="0.25">
      <c r="C665" s="1"/>
      <c r="F665" s="1"/>
      <c r="G665" s="1"/>
      <c r="J665" s="1"/>
      <c r="M665" s="1"/>
    </row>
    <row r="666" spans="3:13" x14ac:dyDescent="0.25">
      <c r="C666" s="1"/>
      <c r="F666" s="1"/>
      <c r="G666" s="1"/>
      <c r="J666" s="1"/>
      <c r="M666" s="1"/>
    </row>
    <row r="667" spans="3:13" x14ac:dyDescent="0.25">
      <c r="C667" s="1"/>
      <c r="F667" s="1"/>
      <c r="G667" s="1"/>
      <c r="J667" s="1"/>
      <c r="M667" s="1"/>
    </row>
    <row r="668" spans="3:13" x14ac:dyDescent="0.25">
      <c r="C668" s="1"/>
      <c r="F668" s="1"/>
      <c r="G668" s="1"/>
      <c r="J668" s="1"/>
      <c r="M668" s="1"/>
    </row>
    <row r="669" spans="3:13" x14ac:dyDescent="0.25">
      <c r="C669" s="1"/>
      <c r="F669" s="1"/>
      <c r="G669" s="1"/>
      <c r="J669" s="1"/>
      <c r="M669" s="1"/>
    </row>
    <row r="670" spans="3:13" x14ac:dyDescent="0.25">
      <c r="C670" s="1"/>
      <c r="F670" s="1"/>
      <c r="G670" s="1"/>
      <c r="J670" s="1"/>
      <c r="M670" s="1"/>
    </row>
    <row r="671" spans="3:13" x14ac:dyDescent="0.25">
      <c r="C671" s="1"/>
      <c r="F671" s="1"/>
      <c r="G671" s="1"/>
      <c r="J671" s="1"/>
      <c r="M671" s="1"/>
    </row>
    <row r="672" spans="3:13" x14ac:dyDescent="0.25">
      <c r="C672" s="1"/>
      <c r="F672" s="1"/>
      <c r="G672" s="1"/>
      <c r="J672" s="1"/>
      <c r="M672" s="1"/>
    </row>
    <row r="673" spans="3:13" x14ac:dyDescent="0.25">
      <c r="C673" s="1"/>
      <c r="F673" s="1"/>
      <c r="G673" s="1"/>
      <c r="J673" s="1"/>
      <c r="M673" s="1"/>
    </row>
    <row r="674" spans="3:13" x14ac:dyDescent="0.25">
      <c r="C674" s="1"/>
      <c r="F674" s="1"/>
      <c r="G674" s="1"/>
      <c r="J674" s="1"/>
      <c r="M674" s="1"/>
    </row>
    <row r="675" spans="3:13" x14ac:dyDescent="0.25">
      <c r="C675" s="1"/>
      <c r="F675" s="1"/>
      <c r="G675" s="1"/>
      <c r="J675" s="1"/>
      <c r="M675" s="1"/>
    </row>
    <row r="676" spans="3:13" x14ac:dyDescent="0.25">
      <c r="C676" s="1"/>
      <c r="F676" s="1"/>
      <c r="G676" s="1"/>
      <c r="J676" s="1"/>
      <c r="M676" s="1"/>
    </row>
    <row r="677" spans="3:13" x14ac:dyDescent="0.25">
      <c r="C677" s="1"/>
      <c r="F677" s="1"/>
      <c r="G677" s="1"/>
      <c r="J677" s="1"/>
      <c r="M677" s="1"/>
    </row>
    <row r="678" spans="3:13" x14ac:dyDescent="0.25">
      <c r="C678" s="1"/>
      <c r="F678" s="1"/>
      <c r="G678" s="1"/>
      <c r="J678" s="1"/>
      <c r="M678" s="1"/>
    </row>
    <row r="679" spans="3:13" x14ac:dyDescent="0.25">
      <c r="C679" s="1"/>
      <c r="F679" s="1"/>
      <c r="G679" s="1"/>
      <c r="J679" s="1"/>
      <c r="M679" s="1"/>
    </row>
    <row r="680" spans="3:13" x14ac:dyDescent="0.25">
      <c r="C680" s="1"/>
      <c r="F680" s="1"/>
      <c r="G680" s="1"/>
      <c r="J680" s="1"/>
      <c r="M680" s="1"/>
    </row>
    <row r="681" spans="3:13" x14ac:dyDescent="0.25">
      <c r="C681" s="1"/>
      <c r="F681" s="1"/>
      <c r="G681" s="1"/>
      <c r="J681" s="1"/>
      <c r="M681" s="1"/>
    </row>
    <row r="682" spans="3:13" x14ac:dyDescent="0.25">
      <c r="C682" s="1"/>
      <c r="F682" s="1"/>
      <c r="G682" s="1"/>
      <c r="J682" s="1"/>
      <c r="M682" s="1"/>
    </row>
    <row r="683" spans="3:13" x14ac:dyDescent="0.25">
      <c r="C683" s="1"/>
      <c r="F683" s="1"/>
      <c r="G683" s="1"/>
      <c r="J683" s="1"/>
      <c r="M683" s="1"/>
    </row>
    <row r="684" spans="3:13" x14ac:dyDescent="0.25">
      <c r="C684" s="1"/>
      <c r="F684" s="1"/>
      <c r="G684" s="1"/>
      <c r="J684" s="1"/>
      <c r="M684" s="1"/>
    </row>
    <row r="685" spans="3:13" x14ac:dyDescent="0.25">
      <c r="C685" s="1"/>
      <c r="F685" s="1"/>
      <c r="G685" s="1"/>
      <c r="J685" s="1"/>
      <c r="M685" s="1"/>
    </row>
    <row r="686" spans="3:13" x14ac:dyDescent="0.25">
      <c r="C686" s="1"/>
      <c r="F686" s="1"/>
      <c r="G686" s="1"/>
      <c r="J686" s="1"/>
      <c r="M686" s="1"/>
    </row>
    <row r="687" spans="3:13" x14ac:dyDescent="0.25">
      <c r="C687" s="1"/>
      <c r="F687" s="1"/>
      <c r="G687" s="1"/>
      <c r="J687" s="1"/>
      <c r="M687" s="1"/>
    </row>
    <row r="688" spans="3:13" x14ac:dyDescent="0.25">
      <c r="C688" s="1"/>
      <c r="F688" s="1"/>
      <c r="G688" s="1"/>
      <c r="J688" s="1"/>
      <c r="M688" s="1"/>
    </row>
    <row r="689" spans="3:13" x14ac:dyDescent="0.25">
      <c r="C689" s="1"/>
      <c r="F689" s="1"/>
      <c r="G689" s="1"/>
      <c r="J689" s="1"/>
      <c r="M689" s="1"/>
    </row>
    <row r="690" spans="3:13" x14ac:dyDescent="0.25">
      <c r="C690" s="1"/>
      <c r="F690" s="1"/>
      <c r="G690" s="1"/>
      <c r="J690" s="1"/>
      <c r="M690" s="1"/>
    </row>
    <row r="691" spans="3:13" x14ac:dyDescent="0.25">
      <c r="C691" s="1"/>
      <c r="F691" s="1"/>
      <c r="G691" s="1"/>
      <c r="J691" s="1"/>
      <c r="M691" s="1"/>
    </row>
    <row r="692" spans="3:13" x14ac:dyDescent="0.25">
      <c r="C692" s="1"/>
      <c r="F692" s="1"/>
      <c r="G692" s="1"/>
      <c r="J692" s="1"/>
      <c r="M692" s="1"/>
    </row>
    <row r="693" spans="3:13" x14ac:dyDescent="0.25">
      <c r="C693" s="1"/>
      <c r="F693" s="1"/>
      <c r="G693" s="1"/>
      <c r="J693" s="1"/>
      <c r="M693" s="1"/>
    </row>
    <row r="694" spans="3:13" x14ac:dyDescent="0.25">
      <c r="C694" s="1"/>
      <c r="F694" s="1"/>
      <c r="G694" s="1"/>
      <c r="J694" s="1"/>
      <c r="M694" s="1"/>
    </row>
    <row r="695" spans="3:13" x14ac:dyDescent="0.25">
      <c r="C695" s="1"/>
      <c r="F695" s="1"/>
      <c r="G695" s="1"/>
      <c r="J695" s="1"/>
      <c r="M695" s="1"/>
    </row>
    <row r="696" spans="3:13" x14ac:dyDescent="0.25">
      <c r="C696" s="1"/>
      <c r="F696" s="1"/>
      <c r="G696" s="1"/>
      <c r="J696" s="1"/>
      <c r="M696" s="1"/>
    </row>
    <row r="697" spans="3:13" x14ac:dyDescent="0.25">
      <c r="C697" s="1"/>
      <c r="F697" s="1"/>
      <c r="G697" s="1"/>
      <c r="J697" s="1"/>
      <c r="M697" s="1"/>
    </row>
    <row r="698" spans="3:13" x14ac:dyDescent="0.25">
      <c r="C698" s="1"/>
      <c r="F698" s="1"/>
      <c r="G698" s="1"/>
      <c r="J698" s="1"/>
      <c r="M698" s="1"/>
    </row>
    <row r="699" spans="3:13" x14ac:dyDescent="0.25">
      <c r="C699" s="1"/>
      <c r="F699" s="1"/>
      <c r="G699" s="1"/>
      <c r="J699" s="1"/>
      <c r="M699" s="1"/>
    </row>
    <row r="700" spans="3:13" x14ac:dyDescent="0.25">
      <c r="C700" s="1"/>
      <c r="F700" s="1"/>
      <c r="G700" s="1"/>
      <c r="J700" s="1"/>
      <c r="M700" s="1"/>
    </row>
    <row r="701" spans="3:13" x14ac:dyDescent="0.25">
      <c r="C701" s="1"/>
      <c r="F701" s="1"/>
      <c r="G701" s="1"/>
      <c r="J701" s="1"/>
      <c r="M701" s="1"/>
    </row>
    <row r="702" spans="3:13" x14ac:dyDescent="0.25">
      <c r="C702" s="1"/>
      <c r="F702" s="1"/>
      <c r="G702" s="1"/>
      <c r="J702" s="1"/>
      <c r="M702" s="1"/>
    </row>
    <row r="703" spans="3:13" x14ac:dyDescent="0.25">
      <c r="C703" s="1"/>
      <c r="F703" s="1"/>
      <c r="G703" s="1"/>
      <c r="J703" s="1"/>
      <c r="M703" s="1"/>
    </row>
    <row r="704" spans="3:13" x14ac:dyDescent="0.25">
      <c r="C704" s="1"/>
      <c r="F704" s="1"/>
      <c r="G704" s="1"/>
      <c r="J704" s="1"/>
      <c r="M704" s="1"/>
    </row>
    <row r="705" spans="3:13" x14ac:dyDescent="0.25">
      <c r="C705" s="1"/>
      <c r="F705" s="1"/>
      <c r="G705" s="1"/>
      <c r="J705" s="1"/>
      <c r="M705" s="1"/>
    </row>
    <row r="706" spans="3:13" x14ac:dyDescent="0.25">
      <c r="C706" s="1"/>
      <c r="F706" s="1"/>
      <c r="G706" s="1"/>
      <c r="J706" s="1"/>
      <c r="M706" s="1"/>
    </row>
    <row r="707" spans="3:13" x14ac:dyDescent="0.25">
      <c r="C707" s="1"/>
      <c r="F707" s="1"/>
      <c r="G707" s="1"/>
      <c r="J707" s="1"/>
      <c r="M707" s="1"/>
    </row>
    <row r="708" spans="3:13" x14ac:dyDescent="0.25">
      <c r="C708" s="1"/>
      <c r="F708" s="1"/>
      <c r="G708" s="1"/>
      <c r="J708" s="1"/>
      <c r="M708" s="1"/>
    </row>
    <row r="709" spans="3:13" x14ac:dyDescent="0.25">
      <c r="C709" s="1"/>
      <c r="F709" s="1"/>
      <c r="G709" s="1"/>
      <c r="J709" s="1"/>
      <c r="M709" s="1"/>
    </row>
    <row r="710" spans="3:13" x14ac:dyDescent="0.25">
      <c r="C710" s="1"/>
      <c r="F710" s="1"/>
      <c r="G710" s="1"/>
      <c r="J710" s="1"/>
      <c r="M710" s="1"/>
    </row>
    <row r="711" spans="3:13" x14ac:dyDescent="0.25">
      <c r="C711" s="1"/>
      <c r="F711" s="1"/>
      <c r="G711" s="1"/>
      <c r="J711" s="1"/>
      <c r="M711" s="1"/>
    </row>
    <row r="712" spans="3:13" x14ac:dyDescent="0.25">
      <c r="C712" s="1"/>
      <c r="F712" s="1"/>
      <c r="G712" s="1"/>
      <c r="J712" s="1"/>
      <c r="M712" s="1"/>
    </row>
    <row r="713" spans="3:13" x14ac:dyDescent="0.25">
      <c r="C713" s="1"/>
      <c r="F713" s="1"/>
      <c r="G713" s="1"/>
      <c r="J713" s="1"/>
      <c r="M713" s="1"/>
    </row>
    <row r="714" spans="3:13" x14ac:dyDescent="0.25">
      <c r="C714" s="1"/>
      <c r="F714" s="1"/>
      <c r="G714" s="1"/>
      <c r="J714" s="1"/>
      <c r="M714" s="1"/>
    </row>
    <row r="715" spans="3:13" x14ac:dyDescent="0.25">
      <c r="C715" s="1"/>
      <c r="F715" s="1"/>
      <c r="G715" s="1"/>
      <c r="J715" s="1"/>
      <c r="M715" s="1"/>
    </row>
    <row r="716" spans="3:13" x14ac:dyDescent="0.25">
      <c r="C716" s="1"/>
      <c r="F716" s="1"/>
      <c r="G716" s="1"/>
      <c r="J716" s="1"/>
      <c r="M716" s="1"/>
    </row>
    <row r="717" spans="3:13" x14ac:dyDescent="0.25">
      <c r="C717" s="1"/>
      <c r="F717" s="1"/>
      <c r="G717" s="1"/>
      <c r="J717" s="1"/>
      <c r="M717" s="1"/>
    </row>
    <row r="718" spans="3:13" x14ac:dyDescent="0.25">
      <c r="C718" s="1"/>
      <c r="F718" s="1"/>
      <c r="G718" s="1"/>
      <c r="J718" s="1"/>
      <c r="M718" s="1"/>
    </row>
    <row r="719" spans="3:13" x14ac:dyDescent="0.25">
      <c r="C719" s="1"/>
      <c r="F719" s="1"/>
      <c r="G719" s="1"/>
      <c r="J719" s="1"/>
      <c r="M719" s="1"/>
    </row>
    <row r="720" spans="3:13" x14ac:dyDescent="0.25">
      <c r="C720" s="1"/>
      <c r="F720" s="1"/>
      <c r="G720" s="1"/>
      <c r="J720" s="1"/>
      <c r="M720" s="1"/>
    </row>
    <row r="721" spans="3:13" x14ac:dyDescent="0.25">
      <c r="C721" s="1"/>
      <c r="F721" s="1"/>
      <c r="G721" s="1"/>
      <c r="J721" s="1"/>
      <c r="M721" s="1"/>
    </row>
    <row r="722" spans="3:13" x14ac:dyDescent="0.25">
      <c r="C722" s="1"/>
      <c r="F722" s="1"/>
      <c r="G722" s="1"/>
      <c r="J722" s="1"/>
      <c r="M722" s="1"/>
    </row>
    <row r="723" spans="3:13" x14ac:dyDescent="0.25">
      <c r="C723" s="1"/>
      <c r="F723" s="1"/>
      <c r="G723" s="1"/>
      <c r="J723" s="1"/>
      <c r="M723" s="1"/>
    </row>
    <row r="724" spans="3:13" x14ac:dyDescent="0.25">
      <c r="C724" s="1"/>
      <c r="F724" s="1"/>
      <c r="G724" s="1"/>
      <c r="J724" s="1"/>
      <c r="M724" s="1"/>
    </row>
    <row r="725" spans="3:13" x14ac:dyDescent="0.25">
      <c r="C725" s="1"/>
      <c r="F725" s="1"/>
      <c r="G725" s="1"/>
      <c r="J725" s="1"/>
      <c r="M725" s="1"/>
    </row>
    <row r="726" spans="3:13" x14ac:dyDescent="0.25">
      <c r="C726" s="1"/>
      <c r="F726" s="1"/>
      <c r="G726" s="1"/>
      <c r="J726" s="1"/>
      <c r="M726" s="1"/>
    </row>
    <row r="727" spans="3:13" x14ac:dyDescent="0.25">
      <c r="C727" s="1"/>
      <c r="F727" s="1"/>
      <c r="G727" s="1"/>
      <c r="J727" s="1"/>
      <c r="M727" s="1"/>
    </row>
    <row r="728" spans="3:13" x14ac:dyDescent="0.25">
      <c r="C728" s="1"/>
      <c r="F728" s="1"/>
      <c r="G728" s="1"/>
      <c r="J728" s="1"/>
      <c r="M728" s="1"/>
    </row>
    <row r="729" spans="3:13" x14ac:dyDescent="0.25">
      <c r="C729" s="1"/>
      <c r="F729" s="1"/>
      <c r="G729" s="1"/>
      <c r="J729" s="1"/>
      <c r="M729" s="1"/>
    </row>
    <row r="730" spans="3:13" x14ac:dyDescent="0.25">
      <c r="C730" s="1"/>
      <c r="F730" s="1"/>
      <c r="G730" s="1"/>
      <c r="J730" s="1"/>
      <c r="M730" s="1"/>
    </row>
    <row r="731" spans="3:13" x14ac:dyDescent="0.25">
      <c r="C731" s="1"/>
      <c r="F731" s="1"/>
      <c r="G731" s="1"/>
      <c r="J731" s="1"/>
      <c r="M731" s="1"/>
    </row>
    <row r="732" spans="3:13" x14ac:dyDescent="0.25">
      <c r="C732" s="1"/>
      <c r="F732" s="1"/>
      <c r="G732" s="1"/>
      <c r="J732" s="1"/>
      <c r="M732" s="1"/>
    </row>
    <row r="733" spans="3:13" x14ac:dyDescent="0.25">
      <c r="C733" s="1"/>
      <c r="F733" s="1"/>
      <c r="G733" s="1"/>
      <c r="J733" s="1"/>
      <c r="M733" s="1"/>
    </row>
    <row r="734" spans="3:13" x14ac:dyDescent="0.25">
      <c r="C734" s="1"/>
      <c r="F734" s="1"/>
      <c r="G734" s="1"/>
      <c r="J734" s="1"/>
      <c r="M734" s="1"/>
    </row>
    <row r="735" spans="3:13" x14ac:dyDescent="0.25">
      <c r="C735" s="1"/>
      <c r="F735" s="1"/>
      <c r="G735" s="1"/>
      <c r="J735" s="1"/>
      <c r="M735" s="1"/>
    </row>
    <row r="736" spans="3:13" x14ac:dyDescent="0.25">
      <c r="C736" s="1"/>
      <c r="F736" s="1"/>
      <c r="G736" s="1"/>
      <c r="J736" s="1"/>
      <c r="M736" s="1"/>
    </row>
    <row r="737" spans="3:13" x14ac:dyDescent="0.25">
      <c r="C737" s="1"/>
      <c r="F737" s="1"/>
      <c r="G737" s="1"/>
      <c r="J737" s="1"/>
      <c r="M737" s="1"/>
    </row>
    <row r="738" spans="3:13" x14ac:dyDescent="0.25">
      <c r="C738" s="1"/>
      <c r="F738" s="1"/>
      <c r="G738" s="1"/>
      <c r="J738" s="1"/>
      <c r="M738" s="1"/>
    </row>
    <row r="739" spans="3:13" x14ac:dyDescent="0.25">
      <c r="C739" s="1"/>
      <c r="F739" s="1"/>
      <c r="G739" s="1"/>
      <c r="J739" s="1"/>
      <c r="M739" s="1"/>
    </row>
    <row r="740" spans="3:13" x14ac:dyDescent="0.25">
      <c r="C740" s="1"/>
      <c r="F740" s="1"/>
      <c r="G740" s="1"/>
      <c r="J740" s="1"/>
      <c r="M740" s="1"/>
    </row>
    <row r="741" spans="3:13" x14ac:dyDescent="0.25">
      <c r="C741" s="1"/>
      <c r="F741" s="1"/>
      <c r="G741" s="1"/>
      <c r="J741" s="1"/>
      <c r="M741" s="1"/>
    </row>
    <row r="742" spans="3:13" x14ac:dyDescent="0.25">
      <c r="C742" s="1"/>
      <c r="F742" s="1"/>
      <c r="G742" s="1"/>
      <c r="J742" s="1"/>
      <c r="M742" s="1"/>
    </row>
    <row r="743" spans="3:13" x14ac:dyDescent="0.25">
      <c r="C743" s="1"/>
      <c r="F743" s="1"/>
      <c r="G743" s="1"/>
      <c r="J743" s="1"/>
      <c r="M743" s="1"/>
    </row>
    <row r="744" spans="3:13" x14ac:dyDescent="0.25">
      <c r="C744" s="1"/>
      <c r="F744" s="1"/>
      <c r="G744" s="1"/>
      <c r="J744" s="1"/>
      <c r="M744" s="1"/>
    </row>
    <row r="745" spans="3:13" x14ac:dyDescent="0.25">
      <c r="C745" s="1"/>
      <c r="F745" s="1"/>
      <c r="G745" s="1"/>
      <c r="J745" s="1"/>
      <c r="M745" s="1"/>
    </row>
    <row r="746" spans="3:13" x14ac:dyDescent="0.25">
      <c r="C746" s="1"/>
      <c r="F746" s="1"/>
      <c r="G746" s="1"/>
      <c r="J746" s="1"/>
      <c r="M746" s="1"/>
    </row>
    <row r="747" spans="3:13" x14ac:dyDescent="0.25">
      <c r="C747" s="1"/>
      <c r="F747" s="1"/>
      <c r="G747" s="1"/>
      <c r="J747" s="1"/>
      <c r="M747" s="1"/>
    </row>
    <row r="748" spans="3:13" x14ac:dyDescent="0.25">
      <c r="C748" s="1"/>
      <c r="F748" s="1"/>
      <c r="G748" s="1"/>
      <c r="J748" s="1"/>
      <c r="M748" s="1"/>
    </row>
    <row r="749" spans="3:13" x14ac:dyDescent="0.25">
      <c r="C749" s="1"/>
      <c r="F749" s="1"/>
      <c r="G749" s="1"/>
      <c r="J749" s="1"/>
      <c r="M749" s="1"/>
    </row>
    <row r="750" spans="3:13" x14ac:dyDescent="0.25">
      <c r="C750" s="1"/>
      <c r="F750" s="1"/>
      <c r="G750" s="1"/>
      <c r="J750" s="1"/>
      <c r="M750" s="1"/>
    </row>
    <row r="751" spans="3:13" x14ac:dyDescent="0.25">
      <c r="C751" s="1"/>
      <c r="F751" s="1"/>
      <c r="G751" s="1"/>
      <c r="J751" s="1"/>
      <c r="M751" s="1"/>
    </row>
    <row r="752" spans="3:13" x14ac:dyDescent="0.25">
      <c r="C752" s="1"/>
      <c r="F752" s="1"/>
      <c r="G752" s="1"/>
      <c r="J752" s="1"/>
      <c r="M752" s="1"/>
    </row>
    <row r="753" spans="3:13" x14ac:dyDescent="0.25">
      <c r="C753" s="1"/>
      <c r="F753" s="1"/>
      <c r="G753" s="1"/>
      <c r="J753" s="1"/>
      <c r="M753" s="1"/>
    </row>
    <row r="754" spans="3:13" x14ac:dyDescent="0.25">
      <c r="C754" s="1"/>
      <c r="F754" s="1"/>
      <c r="G754" s="1"/>
      <c r="J754" s="1"/>
      <c r="M754" s="1"/>
    </row>
    <row r="755" spans="3:13" x14ac:dyDescent="0.25">
      <c r="C755" s="1"/>
      <c r="F755" s="1"/>
      <c r="G755" s="1"/>
      <c r="J755" s="1"/>
      <c r="M755" s="1"/>
    </row>
    <row r="756" spans="3:13" x14ac:dyDescent="0.25">
      <c r="C756" s="1"/>
      <c r="F756" s="1"/>
      <c r="G756" s="1"/>
      <c r="J756" s="1"/>
      <c r="M756" s="1"/>
    </row>
    <row r="757" spans="3:13" x14ac:dyDescent="0.25">
      <c r="C757" s="1"/>
      <c r="F757" s="1"/>
      <c r="G757" s="1"/>
      <c r="J757" s="1"/>
      <c r="M757" s="1"/>
    </row>
    <row r="758" spans="3:13" x14ac:dyDescent="0.25">
      <c r="C758" s="1"/>
      <c r="F758" s="1"/>
      <c r="G758" s="1"/>
      <c r="J758" s="1"/>
      <c r="M758" s="1"/>
    </row>
    <row r="759" spans="3:13" x14ac:dyDescent="0.25">
      <c r="C759" s="1"/>
      <c r="F759" s="1"/>
      <c r="G759" s="1"/>
      <c r="J759" s="1"/>
      <c r="M759" s="1"/>
    </row>
    <row r="760" spans="3:13" x14ac:dyDescent="0.25">
      <c r="C760" s="1"/>
      <c r="F760" s="1"/>
      <c r="G760" s="1"/>
      <c r="J760" s="1"/>
      <c r="M760" s="1"/>
    </row>
    <row r="761" spans="3:13" x14ac:dyDescent="0.25">
      <c r="C761" s="1"/>
      <c r="F761" s="1"/>
      <c r="G761" s="1"/>
      <c r="J761" s="1"/>
      <c r="M761" s="1"/>
    </row>
    <row r="762" spans="3:13" x14ac:dyDescent="0.25">
      <c r="C762" s="1"/>
      <c r="F762" s="1"/>
      <c r="G762" s="1"/>
      <c r="J762" s="1"/>
      <c r="M762" s="1"/>
    </row>
    <row r="763" spans="3:13" x14ac:dyDescent="0.25">
      <c r="C763" s="1"/>
      <c r="F763" s="1"/>
      <c r="G763" s="1"/>
      <c r="J763" s="1"/>
      <c r="M763" s="1"/>
    </row>
    <row r="764" spans="3:13" x14ac:dyDescent="0.25">
      <c r="C764" s="1"/>
      <c r="F764" s="1"/>
      <c r="G764" s="1"/>
      <c r="J764" s="1"/>
      <c r="M764" s="1"/>
    </row>
    <row r="765" spans="3:13" x14ac:dyDescent="0.25">
      <c r="C765" s="1"/>
      <c r="F765" s="1"/>
      <c r="G765" s="1"/>
      <c r="J765" s="1"/>
      <c r="M765" s="1"/>
    </row>
    <row r="766" spans="3:13" x14ac:dyDescent="0.25">
      <c r="C766" s="1"/>
      <c r="F766" s="1"/>
      <c r="G766" s="1"/>
      <c r="J766" s="1"/>
      <c r="M766" s="1"/>
    </row>
    <row r="767" spans="3:13" x14ac:dyDescent="0.25">
      <c r="C767" s="1"/>
      <c r="F767" s="1"/>
      <c r="G767" s="1"/>
      <c r="J767" s="1"/>
      <c r="M767" s="1"/>
    </row>
    <row r="768" spans="3:13" x14ac:dyDescent="0.25">
      <c r="C768" s="1"/>
      <c r="F768" s="1"/>
      <c r="G768" s="1"/>
      <c r="J768" s="1"/>
      <c r="M768" s="1"/>
    </row>
    <row r="769" spans="3:13" x14ac:dyDescent="0.25">
      <c r="C769" s="1"/>
      <c r="F769" s="1"/>
      <c r="G769" s="1"/>
      <c r="J769" s="1"/>
      <c r="M769" s="1"/>
    </row>
    <row r="770" spans="3:13" x14ac:dyDescent="0.25">
      <c r="C770" s="1"/>
      <c r="F770" s="1"/>
      <c r="G770" s="1"/>
      <c r="J770" s="1"/>
      <c r="M770" s="1"/>
    </row>
    <row r="771" spans="3:13" x14ac:dyDescent="0.25">
      <c r="C771" s="1"/>
      <c r="F771" s="1"/>
      <c r="G771" s="1"/>
      <c r="J771" s="1"/>
      <c r="M771" s="1"/>
    </row>
    <row r="772" spans="3:13" x14ac:dyDescent="0.25">
      <c r="C772" s="1"/>
      <c r="F772" s="1"/>
      <c r="G772" s="1"/>
      <c r="J772" s="1"/>
      <c r="M772" s="1"/>
    </row>
    <row r="773" spans="3:13" x14ac:dyDescent="0.25">
      <c r="C773" s="1"/>
      <c r="F773" s="1"/>
      <c r="G773" s="1"/>
      <c r="J773" s="1"/>
      <c r="M773" s="1"/>
    </row>
    <row r="774" spans="3:13" x14ac:dyDescent="0.25">
      <c r="C774" s="1"/>
      <c r="F774" s="1"/>
      <c r="G774" s="1"/>
      <c r="J774" s="1"/>
      <c r="M774" s="1"/>
    </row>
    <row r="775" spans="3:13" x14ac:dyDescent="0.25">
      <c r="C775" s="1"/>
      <c r="F775" s="1"/>
      <c r="G775" s="1"/>
      <c r="J775" s="1"/>
      <c r="M775" s="1"/>
    </row>
    <row r="776" spans="3:13" x14ac:dyDescent="0.25">
      <c r="C776" s="1"/>
      <c r="F776" s="1"/>
      <c r="G776" s="1"/>
      <c r="J776" s="1"/>
      <c r="M776" s="1"/>
    </row>
    <row r="777" spans="3:13" x14ac:dyDescent="0.25">
      <c r="C777" s="1"/>
      <c r="F777" s="1"/>
      <c r="G777" s="1"/>
      <c r="J777" s="1"/>
      <c r="M777" s="1"/>
    </row>
    <row r="778" spans="3:13" x14ac:dyDescent="0.25">
      <c r="C778" s="1"/>
      <c r="F778" s="1"/>
      <c r="G778" s="1"/>
      <c r="J778" s="1"/>
      <c r="M778" s="1"/>
    </row>
    <row r="779" spans="3:13" x14ac:dyDescent="0.25">
      <c r="C779" s="1"/>
      <c r="F779" s="1"/>
      <c r="G779" s="1"/>
      <c r="J779" s="1"/>
      <c r="M779" s="1"/>
    </row>
    <row r="780" spans="3:13" x14ac:dyDescent="0.25">
      <c r="C780" s="1"/>
      <c r="F780" s="1"/>
      <c r="G780" s="1"/>
      <c r="J780" s="1"/>
      <c r="M780" s="1"/>
    </row>
    <row r="781" spans="3:13" x14ac:dyDescent="0.25">
      <c r="C781" s="1"/>
      <c r="F781" s="1"/>
      <c r="G781" s="1"/>
      <c r="J781" s="1"/>
      <c r="M781" s="1"/>
    </row>
    <row r="782" spans="3:13" x14ac:dyDescent="0.25">
      <c r="C782" s="1"/>
      <c r="F782" s="1"/>
      <c r="G782" s="1"/>
      <c r="J782" s="1"/>
      <c r="M782" s="1"/>
    </row>
    <row r="783" spans="3:13" x14ac:dyDescent="0.25">
      <c r="C783" s="1"/>
      <c r="F783" s="1"/>
      <c r="G783" s="1"/>
      <c r="J783" s="1"/>
      <c r="M783" s="1"/>
    </row>
    <row r="784" spans="3:13" x14ac:dyDescent="0.25">
      <c r="C784" s="1"/>
      <c r="F784" s="1"/>
      <c r="G784" s="1"/>
      <c r="J784" s="1"/>
      <c r="M784" s="1"/>
    </row>
    <row r="785" spans="3:13" x14ac:dyDescent="0.25">
      <c r="C785" s="1"/>
      <c r="F785" s="1"/>
      <c r="G785" s="1"/>
      <c r="J785" s="1"/>
      <c r="M785" s="1"/>
    </row>
    <row r="786" spans="3:13" x14ac:dyDescent="0.25">
      <c r="C786" s="1"/>
      <c r="F786" s="1"/>
      <c r="G786" s="1"/>
      <c r="J786" s="1"/>
      <c r="M786" s="1"/>
    </row>
    <row r="787" spans="3:13" x14ac:dyDescent="0.25">
      <c r="C787" s="1"/>
      <c r="F787" s="1"/>
      <c r="G787" s="1"/>
      <c r="J787" s="1"/>
      <c r="M787" s="1"/>
    </row>
    <row r="788" spans="3:13" x14ac:dyDescent="0.25">
      <c r="C788" s="1"/>
      <c r="F788" s="1"/>
      <c r="G788" s="1"/>
      <c r="J788" s="1"/>
      <c r="M788" s="1"/>
    </row>
    <row r="789" spans="3:13" x14ac:dyDescent="0.25">
      <c r="C789" s="1"/>
      <c r="F789" s="1"/>
      <c r="G789" s="1"/>
      <c r="J789" s="1"/>
      <c r="M789" s="1"/>
    </row>
    <row r="790" spans="3:13" x14ac:dyDescent="0.25">
      <c r="C790" s="1"/>
      <c r="F790" s="1"/>
      <c r="G790" s="1"/>
      <c r="J790" s="1"/>
      <c r="M790" s="1"/>
    </row>
    <row r="791" spans="3:13" x14ac:dyDescent="0.25">
      <c r="C791" s="1"/>
      <c r="F791" s="1"/>
      <c r="G791" s="1"/>
      <c r="J791" s="1"/>
      <c r="M791" s="1"/>
    </row>
    <row r="792" spans="3:13" x14ac:dyDescent="0.25">
      <c r="C792" s="1"/>
      <c r="F792" s="1"/>
      <c r="G792" s="1"/>
      <c r="J792" s="1"/>
      <c r="M792" s="1"/>
    </row>
    <row r="793" spans="3:13" x14ac:dyDescent="0.25">
      <c r="C793" s="1"/>
      <c r="F793" s="1"/>
      <c r="G793" s="1"/>
      <c r="J793" s="1"/>
      <c r="M793" s="1"/>
    </row>
    <row r="794" spans="3:13" x14ac:dyDescent="0.25">
      <c r="C794" s="1"/>
      <c r="F794" s="1"/>
      <c r="G794" s="1"/>
      <c r="J794" s="1"/>
      <c r="M794" s="1"/>
    </row>
    <row r="795" spans="3:13" x14ac:dyDescent="0.25">
      <c r="C795" s="1"/>
      <c r="F795" s="1"/>
      <c r="G795" s="1"/>
      <c r="J795" s="1"/>
      <c r="M795" s="1"/>
    </row>
    <row r="796" spans="3:13" x14ac:dyDescent="0.25">
      <c r="C796" s="1"/>
      <c r="F796" s="1"/>
      <c r="G796" s="1"/>
      <c r="J796" s="1"/>
      <c r="M796" s="1"/>
    </row>
    <row r="797" spans="3:13" x14ac:dyDescent="0.25">
      <c r="C797" s="1"/>
      <c r="F797" s="1"/>
      <c r="G797" s="1"/>
      <c r="J797" s="1"/>
      <c r="M797" s="1"/>
    </row>
    <row r="798" spans="3:13" x14ac:dyDescent="0.25">
      <c r="C798" s="1"/>
      <c r="F798" s="1"/>
      <c r="G798" s="1"/>
      <c r="J798" s="1"/>
      <c r="M798" s="1"/>
    </row>
    <row r="799" spans="3:13" x14ac:dyDescent="0.25">
      <c r="C799" s="1"/>
      <c r="F799" s="1"/>
      <c r="G799" s="1"/>
      <c r="J799" s="1"/>
      <c r="M799" s="1"/>
    </row>
    <row r="800" spans="3:13" x14ac:dyDescent="0.25">
      <c r="C800" s="1"/>
      <c r="F800" s="1"/>
      <c r="G800" s="1"/>
      <c r="J800" s="1"/>
      <c r="M800" s="1"/>
    </row>
    <row r="801" spans="3:13" x14ac:dyDescent="0.25">
      <c r="C801" s="1"/>
      <c r="F801" s="1"/>
      <c r="G801" s="1"/>
      <c r="J801" s="1"/>
      <c r="M801" s="1"/>
    </row>
    <row r="802" spans="3:13" x14ac:dyDescent="0.25">
      <c r="C802" s="1"/>
      <c r="F802" s="1"/>
      <c r="G802" s="1"/>
      <c r="J802" s="1"/>
      <c r="M802" s="1"/>
    </row>
    <row r="803" spans="3:13" x14ac:dyDescent="0.25">
      <c r="C803" s="1"/>
      <c r="F803" s="1"/>
      <c r="G803" s="1"/>
      <c r="J803" s="1"/>
      <c r="M803" s="1"/>
    </row>
    <row r="804" spans="3:13" x14ac:dyDescent="0.25">
      <c r="C804" s="1"/>
      <c r="F804" s="1"/>
      <c r="G804" s="1"/>
      <c r="J804" s="1"/>
      <c r="M804" s="1"/>
    </row>
    <row r="805" spans="3:13" x14ac:dyDescent="0.25">
      <c r="C805" s="1"/>
      <c r="F805" s="1"/>
      <c r="G805" s="1"/>
      <c r="J805" s="1"/>
      <c r="M805" s="1"/>
    </row>
    <row r="806" spans="3:13" x14ac:dyDescent="0.25">
      <c r="C806" s="1"/>
      <c r="F806" s="1"/>
      <c r="G806" s="1"/>
      <c r="J806" s="1"/>
      <c r="M806" s="1"/>
    </row>
    <row r="807" spans="3:13" x14ac:dyDescent="0.25">
      <c r="C807" s="1"/>
      <c r="F807" s="1"/>
      <c r="G807" s="1"/>
      <c r="J807" s="1"/>
      <c r="M807" s="1"/>
    </row>
    <row r="808" spans="3:13" x14ac:dyDescent="0.25">
      <c r="C808" s="1"/>
      <c r="F808" s="1"/>
      <c r="G808" s="1"/>
      <c r="J808" s="1"/>
      <c r="M808" s="1"/>
    </row>
    <row r="809" spans="3:13" x14ac:dyDescent="0.25">
      <c r="C809" s="1"/>
      <c r="F809" s="1"/>
      <c r="G809" s="1"/>
      <c r="J809" s="1"/>
      <c r="M809" s="1"/>
    </row>
    <row r="810" spans="3:13" x14ac:dyDescent="0.25">
      <c r="C810" s="1"/>
      <c r="F810" s="1"/>
      <c r="G810" s="1"/>
      <c r="J810" s="1"/>
      <c r="M810" s="1"/>
    </row>
    <row r="811" spans="3:13" x14ac:dyDescent="0.25">
      <c r="C811" s="1"/>
      <c r="F811" s="1"/>
      <c r="G811" s="1"/>
      <c r="J811" s="1"/>
      <c r="M811" s="1"/>
    </row>
    <row r="812" spans="3:13" x14ac:dyDescent="0.25">
      <c r="C812" s="1"/>
      <c r="F812" s="1"/>
      <c r="G812" s="1"/>
      <c r="J812" s="1"/>
      <c r="M812" s="1"/>
    </row>
    <row r="813" spans="3:13" x14ac:dyDescent="0.25">
      <c r="C813" s="1"/>
      <c r="F813" s="1"/>
      <c r="G813" s="1"/>
      <c r="J813" s="1"/>
      <c r="M813" s="1"/>
    </row>
    <row r="814" spans="3:13" x14ac:dyDescent="0.25">
      <c r="C814" s="1"/>
      <c r="F814" s="1"/>
      <c r="G814" s="1"/>
      <c r="J814" s="1"/>
      <c r="M814" s="1"/>
    </row>
    <row r="815" spans="3:13" x14ac:dyDescent="0.25">
      <c r="C815" s="1"/>
      <c r="F815" s="1"/>
      <c r="G815" s="1"/>
      <c r="J815" s="1"/>
      <c r="M815" s="1"/>
    </row>
    <row r="816" spans="3:13" x14ac:dyDescent="0.25">
      <c r="C816" s="1"/>
      <c r="F816" s="1"/>
      <c r="G816" s="1"/>
      <c r="J816" s="1"/>
      <c r="M816" s="1"/>
    </row>
    <row r="817" spans="3:13" x14ac:dyDescent="0.25">
      <c r="C817" s="1"/>
      <c r="F817" s="1"/>
      <c r="G817" s="1"/>
      <c r="J817" s="1"/>
      <c r="M817" s="1"/>
    </row>
    <row r="818" spans="3:13" x14ac:dyDescent="0.25">
      <c r="C818" s="1"/>
      <c r="F818" s="1"/>
      <c r="G818" s="1"/>
      <c r="J818" s="1"/>
      <c r="M818" s="1"/>
    </row>
    <row r="819" spans="3:13" x14ac:dyDescent="0.25">
      <c r="C819" s="1"/>
      <c r="F819" s="1"/>
      <c r="G819" s="1"/>
      <c r="J819" s="1"/>
      <c r="M819" s="1"/>
    </row>
    <row r="820" spans="3:13" x14ac:dyDescent="0.25">
      <c r="C820" s="1"/>
      <c r="F820" s="1"/>
      <c r="G820" s="1"/>
      <c r="J820" s="1"/>
      <c r="M820" s="1"/>
    </row>
    <row r="821" spans="3:13" x14ac:dyDescent="0.25">
      <c r="C821" s="1"/>
      <c r="F821" s="1"/>
      <c r="G821" s="1"/>
      <c r="J821" s="1"/>
      <c r="M821" s="1"/>
    </row>
    <row r="822" spans="3:13" x14ac:dyDescent="0.25">
      <c r="C822" s="1"/>
      <c r="F822" s="1"/>
      <c r="G822" s="1"/>
      <c r="J822" s="1"/>
      <c r="M822" s="1"/>
    </row>
    <row r="823" spans="3:13" x14ac:dyDescent="0.25">
      <c r="C823" s="1"/>
      <c r="F823" s="1"/>
      <c r="G823" s="1"/>
      <c r="J823" s="1"/>
      <c r="M823" s="1"/>
    </row>
    <row r="824" spans="3:13" x14ac:dyDescent="0.25">
      <c r="C824" s="1"/>
      <c r="F824" s="1"/>
      <c r="G824" s="1"/>
      <c r="J824" s="1"/>
      <c r="M824" s="1"/>
    </row>
    <row r="825" spans="3:13" x14ac:dyDescent="0.25">
      <c r="C825" s="1"/>
      <c r="F825" s="1"/>
      <c r="G825" s="1"/>
      <c r="J825" s="1"/>
      <c r="M825" s="1"/>
    </row>
    <row r="826" spans="3:13" x14ac:dyDescent="0.25">
      <c r="C826" s="1"/>
      <c r="F826" s="1"/>
      <c r="G826" s="1"/>
      <c r="J826" s="1"/>
      <c r="M826" s="1"/>
    </row>
    <row r="827" spans="3:13" x14ac:dyDescent="0.25">
      <c r="C827" s="1"/>
      <c r="F827" s="1"/>
      <c r="G827" s="1"/>
      <c r="J827" s="1"/>
      <c r="M827" s="1"/>
    </row>
    <row r="828" spans="3:13" x14ac:dyDescent="0.25">
      <c r="C828" s="1"/>
      <c r="F828" s="1"/>
      <c r="G828" s="1"/>
      <c r="J828" s="1"/>
      <c r="M828" s="1"/>
    </row>
    <row r="829" spans="3:13" x14ac:dyDescent="0.25">
      <c r="C829" s="1"/>
      <c r="F829" s="1"/>
      <c r="G829" s="1"/>
      <c r="J829" s="1"/>
      <c r="M829" s="1"/>
    </row>
    <row r="830" spans="3:13" x14ac:dyDescent="0.25">
      <c r="C830" s="1"/>
      <c r="F830" s="1"/>
      <c r="G830" s="1"/>
      <c r="J830" s="1"/>
      <c r="M830" s="1"/>
    </row>
    <row r="831" spans="3:13" x14ac:dyDescent="0.25">
      <c r="C831" s="1"/>
      <c r="F831" s="1"/>
      <c r="G831" s="1"/>
      <c r="J831" s="1"/>
      <c r="M831" s="1"/>
    </row>
    <row r="832" spans="3:13" x14ac:dyDescent="0.25">
      <c r="C832" s="1"/>
      <c r="F832" s="1"/>
      <c r="G832" s="1"/>
      <c r="J832" s="1"/>
      <c r="M832" s="1"/>
    </row>
    <row r="833" spans="3:13" x14ac:dyDescent="0.25">
      <c r="C833" s="1"/>
      <c r="F833" s="1"/>
      <c r="G833" s="1"/>
      <c r="J833" s="1"/>
      <c r="M833" s="1"/>
    </row>
    <row r="834" spans="3:13" x14ac:dyDescent="0.25">
      <c r="C834" s="1"/>
      <c r="F834" s="1"/>
      <c r="G834" s="1"/>
      <c r="J834" s="1"/>
      <c r="M834" s="1"/>
    </row>
    <row r="835" spans="3:13" x14ac:dyDescent="0.25">
      <c r="C835" s="1"/>
      <c r="F835" s="1"/>
      <c r="G835" s="1"/>
      <c r="J835" s="1"/>
      <c r="M835" s="1"/>
    </row>
    <row r="836" spans="3:13" x14ac:dyDescent="0.25">
      <c r="C836" s="1"/>
      <c r="F836" s="1"/>
      <c r="G836" s="1"/>
      <c r="J836" s="1"/>
      <c r="M836" s="1"/>
    </row>
    <row r="837" spans="3:13" x14ac:dyDescent="0.25">
      <c r="C837" s="1"/>
      <c r="F837" s="1"/>
      <c r="G837" s="1"/>
      <c r="J837" s="1"/>
      <c r="M837" s="1"/>
    </row>
    <row r="838" spans="3:13" x14ac:dyDescent="0.25">
      <c r="C838" s="1"/>
      <c r="F838" s="1"/>
      <c r="G838" s="1"/>
      <c r="J838" s="1"/>
      <c r="M838" s="1"/>
    </row>
    <row r="839" spans="3:13" x14ac:dyDescent="0.25">
      <c r="C839" s="1"/>
      <c r="F839" s="1"/>
      <c r="G839" s="1"/>
      <c r="J839" s="1"/>
      <c r="M839" s="1"/>
    </row>
    <row r="840" spans="3:13" x14ac:dyDescent="0.25">
      <c r="C840" s="1"/>
      <c r="F840" s="1"/>
      <c r="G840" s="1"/>
      <c r="J840" s="1"/>
      <c r="M840" s="1"/>
    </row>
    <row r="841" spans="3:13" x14ac:dyDescent="0.25">
      <c r="C841" s="1"/>
      <c r="F841" s="1"/>
      <c r="G841" s="1"/>
      <c r="J841" s="1"/>
      <c r="M841" s="1"/>
    </row>
    <row r="842" spans="3:13" x14ac:dyDescent="0.25">
      <c r="C842" s="1"/>
      <c r="F842" s="1"/>
      <c r="G842" s="1"/>
      <c r="J842" s="1"/>
      <c r="M842" s="1"/>
    </row>
    <row r="843" spans="3:13" x14ac:dyDescent="0.25">
      <c r="C843" s="1"/>
      <c r="F843" s="1"/>
      <c r="G843" s="1"/>
      <c r="J843" s="1"/>
      <c r="M843" s="1"/>
    </row>
    <row r="844" spans="3:13" x14ac:dyDescent="0.25">
      <c r="C844" s="1"/>
      <c r="F844" s="1"/>
      <c r="G844" s="1"/>
      <c r="J844" s="1"/>
      <c r="M844" s="1"/>
    </row>
    <row r="845" spans="3:13" x14ac:dyDescent="0.25">
      <c r="C845" s="1"/>
      <c r="F845" s="1"/>
      <c r="G845" s="1"/>
      <c r="J845" s="1"/>
      <c r="M845" s="1"/>
    </row>
    <row r="846" spans="3:13" x14ac:dyDescent="0.25">
      <c r="C846" s="1"/>
      <c r="F846" s="1"/>
      <c r="G846" s="1"/>
      <c r="J846" s="1"/>
      <c r="M846" s="1"/>
    </row>
    <row r="847" spans="3:13" x14ac:dyDescent="0.25">
      <c r="C847" s="1"/>
      <c r="F847" s="1"/>
      <c r="G847" s="1"/>
      <c r="J847" s="1"/>
      <c r="M847" s="1"/>
    </row>
    <row r="848" spans="3:13" x14ac:dyDescent="0.25">
      <c r="C848" s="1"/>
      <c r="F848" s="1"/>
      <c r="G848" s="1"/>
      <c r="J848" s="1"/>
      <c r="M848" s="1"/>
    </row>
    <row r="849" spans="3:13" x14ac:dyDescent="0.25">
      <c r="C849" s="1"/>
      <c r="F849" s="1"/>
      <c r="G849" s="1"/>
      <c r="J849" s="1"/>
      <c r="M849" s="1"/>
    </row>
    <row r="850" spans="3:13" x14ac:dyDescent="0.25">
      <c r="C850" s="1"/>
      <c r="F850" s="1"/>
      <c r="G850" s="1"/>
      <c r="J850" s="1"/>
      <c r="M850" s="1"/>
    </row>
    <row r="851" spans="3:13" x14ac:dyDescent="0.25">
      <c r="C851" s="1"/>
      <c r="F851" s="1"/>
      <c r="G851" s="1"/>
      <c r="J851" s="1"/>
      <c r="M851" s="1"/>
    </row>
    <row r="852" spans="3:13" x14ac:dyDescent="0.25">
      <c r="C852" s="1"/>
      <c r="F852" s="1"/>
      <c r="G852" s="1"/>
      <c r="J852" s="1"/>
      <c r="M852" s="1"/>
    </row>
    <row r="853" spans="3:13" x14ac:dyDescent="0.25">
      <c r="C853" s="1"/>
      <c r="F853" s="1"/>
      <c r="G853" s="1"/>
      <c r="J853" s="1"/>
      <c r="M853" s="1"/>
    </row>
    <row r="854" spans="3:13" x14ac:dyDescent="0.25">
      <c r="C854" s="1"/>
      <c r="F854" s="1"/>
      <c r="G854" s="1"/>
      <c r="J854" s="1"/>
      <c r="M854" s="1"/>
    </row>
    <row r="855" spans="3:13" x14ac:dyDescent="0.25">
      <c r="C855" s="1"/>
      <c r="F855" s="1"/>
      <c r="G855" s="1"/>
      <c r="J855" s="1"/>
      <c r="M855" s="1"/>
    </row>
    <row r="856" spans="3:13" x14ac:dyDescent="0.25">
      <c r="C856" s="1"/>
      <c r="F856" s="1"/>
      <c r="G856" s="1"/>
      <c r="J856" s="1"/>
      <c r="M856" s="1"/>
    </row>
    <row r="857" spans="3:13" x14ac:dyDescent="0.25">
      <c r="C857" s="1"/>
      <c r="F857" s="1"/>
      <c r="G857" s="1"/>
      <c r="J857" s="1"/>
      <c r="M857" s="1"/>
    </row>
    <row r="858" spans="3:13" x14ac:dyDescent="0.25">
      <c r="C858" s="1"/>
      <c r="F858" s="1"/>
      <c r="G858" s="1"/>
      <c r="J858" s="1"/>
      <c r="M858" s="1"/>
    </row>
    <row r="859" spans="3:13" x14ac:dyDescent="0.25">
      <c r="C859" s="1"/>
      <c r="F859" s="1"/>
      <c r="G859" s="1"/>
      <c r="J859" s="1"/>
      <c r="M859" s="1"/>
    </row>
    <row r="860" spans="3:13" x14ac:dyDescent="0.25">
      <c r="C860" s="1"/>
      <c r="F860" s="1"/>
      <c r="G860" s="1"/>
      <c r="J860" s="1"/>
      <c r="M860" s="1"/>
    </row>
    <row r="861" spans="3:13" x14ac:dyDescent="0.25">
      <c r="C861" s="1"/>
      <c r="F861" s="1"/>
      <c r="G861" s="1"/>
      <c r="J861" s="1"/>
      <c r="M861" s="1"/>
    </row>
    <row r="862" spans="3:13" x14ac:dyDescent="0.25">
      <c r="C862" s="1"/>
      <c r="F862" s="1"/>
      <c r="G862" s="1"/>
      <c r="J862" s="1"/>
      <c r="M862" s="1"/>
    </row>
    <row r="863" spans="3:13" x14ac:dyDescent="0.25">
      <c r="C863" s="1"/>
      <c r="F863" s="1"/>
      <c r="G863" s="1"/>
      <c r="J863" s="1"/>
      <c r="M863" s="1"/>
    </row>
    <row r="864" spans="3:13" x14ac:dyDescent="0.25">
      <c r="C864" s="1"/>
      <c r="F864" s="1"/>
      <c r="G864" s="1"/>
      <c r="J864" s="1"/>
      <c r="M864" s="1"/>
    </row>
    <row r="865" spans="3:13" x14ac:dyDescent="0.25">
      <c r="C865" s="1"/>
      <c r="F865" s="1"/>
      <c r="G865" s="1"/>
      <c r="J865" s="1"/>
      <c r="M865" s="1"/>
    </row>
    <row r="866" spans="3:13" x14ac:dyDescent="0.25">
      <c r="C866" s="1"/>
      <c r="F866" s="1"/>
      <c r="G866" s="1"/>
      <c r="J866" s="1"/>
      <c r="M866" s="1"/>
    </row>
    <row r="867" spans="3:13" x14ac:dyDescent="0.25">
      <c r="C867" s="1"/>
      <c r="F867" s="1"/>
      <c r="G867" s="1"/>
      <c r="J867" s="1"/>
      <c r="M867" s="1"/>
    </row>
    <row r="868" spans="3:13" x14ac:dyDescent="0.25">
      <c r="C868" s="1"/>
      <c r="F868" s="1"/>
      <c r="G868" s="1"/>
      <c r="J868" s="1"/>
      <c r="M868" s="1"/>
    </row>
    <row r="869" spans="3:13" x14ac:dyDescent="0.25">
      <c r="C869" s="1"/>
      <c r="F869" s="1"/>
      <c r="G869" s="1"/>
      <c r="J869" s="1"/>
      <c r="M869" s="1"/>
    </row>
    <row r="870" spans="3:13" x14ac:dyDescent="0.25">
      <c r="C870" s="1"/>
      <c r="F870" s="1"/>
      <c r="G870" s="1"/>
      <c r="J870" s="1"/>
      <c r="M870" s="1"/>
    </row>
    <row r="871" spans="3:13" x14ac:dyDescent="0.25">
      <c r="C871" s="1"/>
      <c r="F871" s="1"/>
      <c r="G871" s="1"/>
      <c r="J871" s="1"/>
      <c r="M871" s="1"/>
    </row>
    <row r="872" spans="3:13" x14ac:dyDescent="0.25">
      <c r="C872" s="1"/>
      <c r="F872" s="1"/>
      <c r="G872" s="1"/>
      <c r="J872" s="1"/>
      <c r="M872" s="1"/>
    </row>
    <row r="873" spans="3:13" x14ac:dyDescent="0.25">
      <c r="C873" s="1"/>
      <c r="F873" s="1"/>
      <c r="G873" s="1"/>
      <c r="J873" s="1"/>
      <c r="M873" s="1"/>
    </row>
    <row r="874" spans="3:13" x14ac:dyDescent="0.25">
      <c r="C874" s="1"/>
      <c r="F874" s="1"/>
      <c r="G874" s="1"/>
      <c r="J874" s="1"/>
      <c r="M874" s="1"/>
    </row>
    <row r="875" spans="3:13" x14ac:dyDescent="0.25">
      <c r="C875" s="1"/>
      <c r="F875" s="1"/>
      <c r="G875" s="1"/>
      <c r="J875" s="1"/>
      <c r="M875" s="1"/>
    </row>
    <row r="876" spans="3:13" x14ac:dyDescent="0.25">
      <c r="C876" s="1"/>
      <c r="F876" s="1"/>
      <c r="G876" s="1"/>
      <c r="J876" s="1"/>
      <c r="M876" s="1"/>
    </row>
    <row r="877" spans="3:13" x14ac:dyDescent="0.25">
      <c r="C877" s="1"/>
      <c r="F877" s="1"/>
      <c r="G877" s="1"/>
      <c r="J877" s="1"/>
      <c r="M877" s="1"/>
    </row>
    <row r="878" spans="3:13" x14ac:dyDescent="0.25">
      <c r="C878" s="1"/>
      <c r="F878" s="1"/>
      <c r="G878" s="1"/>
      <c r="J878" s="1"/>
      <c r="M878" s="1"/>
    </row>
    <row r="879" spans="3:13" x14ac:dyDescent="0.25">
      <c r="C879" s="1"/>
      <c r="F879" s="1"/>
      <c r="G879" s="1"/>
      <c r="J879" s="1"/>
      <c r="M879" s="1"/>
    </row>
    <row r="880" spans="3:13" x14ac:dyDescent="0.25">
      <c r="C880" s="1"/>
      <c r="F880" s="1"/>
      <c r="G880" s="1"/>
      <c r="J880" s="1"/>
      <c r="M880" s="1"/>
    </row>
    <row r="881" spans="3:13" x14ac:dyDescent="0.25">
      <c r="C881" s="1"/>
      <c r="F881" s="1"/>
      <c r="G881" s="1"/>
      <c r="J881" s="1"/>
      <c r="M881" s="1"/>
    </row>
    <row r="882" spans="3:13" x14ac:dyDescent="0.25">
      <c r="C882" s="1"/>
      <c r="F882" s="1"/>
      <c r="G882" s="1"/>
      <c r="J882" s="1"/>
      <c r="M882" s="1"/>
    </row>
    <row r="883" spans="3:13" x14ac:dyDescent="0.25">
      <c r="C883" s="1"/>
      <c r="F883" s="1"/>
      <c r="G883" s="1"/>
      <c r="J883" s="1"/>
      <c r="M883" s="1"/>
    </row>
    <row r="884" spans="3:13" x14ac:dyDescent="0.25">
      <c r="C884" s="1"/>
      <c r="F884" s="1"/>
      <c r="G884" s="1"/>
      <c r="J884" s="1"/>
      <c r="M884" s="1"/>
    </row>
    <row r="885" spans="3:13" x14ac:dyDescent="0.25">
      <c r="C885" s="1"/>
      <c r="F885" s="1"/>
      <c r="G885" s="1"/>
      <c r="J885" s="1"/>
      <c r="M885" s="1"/>
    </row>
    <row r="886" spans="3:13" x14ac:dyDescent="0.25">
      <c r="C886" s="1"/>
      <c r="F886" s="1"/>
      <c r="G886" s="1"/>
      <c r="J886" s="1"/>
      <c r="M886" s="1"/>
    </row>
    <row r="887" spans="3:13" x14ac:dyDescent="0.25">
      <c r="C887" s="1"/>
      <c r="F887" s="1"/>
      <c r="G887" s="1"/>
      <c r="J887" s="1"/>
      <c r="M887" s="1"/>
    </row>
    <row r="888" spans="3:13" x14ac:dyDescent="0.25">
      <c r="C888" s="1"/>
      <c r="F888" s="1"/>
      <c r="G888" s="1"/>
      <c r="J888" s="1"/>
      <c r="M888" s="1"/>
    </row>
    <row r="889" spans="3:13" x14ac:dyDescent="0.25">
      <c r="C889" s="1"/>
      <c r="F889" s="1"/>
      <c r="G889" s="1"/>
      <c r="J889" s="1"/>
      <c r="M889" s="1"/>
    </row>
    <row r="890" spans="3:13" x14ac:dyDescent="0.25">
      <c r="C890" s="1"/>
      <c r="F890" s="1"/>
      <c r="G890" s="1"/>
      <c r="J890" s="1"/>
      <c r="M890" s="1"/>
    </row>
    <row r="891" spans="3:13" x14ac:dyDescent="0.25">
      <c r="C891" s="1"/>
      <c r="F891" s="1"/>
      <c r="G891" s="1"/>
      <c r="J891" s="1"/>
      <c r="M891" s="1"/>
    </row>
    <row r="892" spans="3:13" x14ac:dyDescent="0.25">
      <c r="C892" s="1"/>
      <c r="F892" s="1"/>
      <c r="G892" s="1"/>
      <c r="J892" s="1"/>
      <c r="M892" s="1"/>
    </row>
    <row r="893" spans="3:13" x14ac:dyDescent="0.25">
      <c r="C893" s="1"/>
      <c r="F893" s="1"/>
      <c r="G893" s="1"/>
      <c r="J893" s="1"/>
      <c r="M893" s="1"/>
    </row>
    <row r="894" spans="3:13" x14ac:dyDescent="0.25">
      <c r="C894" s="1"/>
      <c r="F894" s="1"/>
      <c r="G894" s="1"/>
      <c r="J894" s="1"/>
      <c r="M894" s="1"/>
    </row>
    <row r="895" spans="3:13" x14ac:dyDescent="0.25">
      <c r="C895" s="1"/>
      <c r="F895" s="1"/>
      <c r="G895" s="1"/>
      <c r="J895" s="1"/>
      <c r="M895" s="1"/>
    </row>
    <row r="896" spans="3:13" x14ac:dyDescent="0.25">
      <c r="C896" s="1"/>
      <c r="F896" s="1"/>
      <c r="G896" s="1"/>
      <c r="J896" s="1"/>
      <c r="M896" s="1"/>
    </row>
    <row r="897" spans="3:13" x14ac:dyDescent="0.25">
      <c r="C897" s="1"/>
      <c r="F897" s="1"/>
      <c r="G897" s="1"/>
      <c r="J897" s="1"/>
      <c r="M897" s="1"/>
    </row>
    <row r="898" spans="3:13" x14ac:dyDescent="0.25">
      <c r="C898" s="1"/>
      <c r="F898" s="1"/>
      <c r="G898" s="1"/>
      <c r="J898" s="1"/>
      <c r="M898" s="1"/>
    </row>
    <row r="899" spans="3:13" x14ac:dyDescent="0.25">
      <c r="C899" s="1"/>
      <c r="F899" s="1"/>
      <c r="G899" s="1"/>
      <c r="J899" s="1"/>
      <c r="M899" s="1"/>
    </row>
    <row r="900" spans="3:13" x14ac:dyDescent="0.25">
      <c r="C900" s="1"/>
      <c r="F900" s="1"/>
      <c r="G900" s="1"/>
      <c r="J900" s="1"/>
      <c r="M900" s="1"/>
    </row>
    <row r="901" spans="3:13" x14ac:dyDescent="0.25">
      <c r="C901" s="1"/>
      <c r="F901" s="1"/>
      <c r="G901" s="1"/>
      <c r="J901" s="1"/>
      <c r="M901" s="1"/>
    </row>
    <row r="902" spans="3:13" x14ac:dyDescent="0.25">
      <c r="C902" s="1"/>
      <c r="F902" s="1"/>
      <c r="G902" s="1"/>
      <c r="J902" s="1"/>
      <c r="M902" s="1"/>
    </row>
    <row r="903" spans="3:13" x14ac:dyDescent="0.25">
      <c r="C903" s="1"/>
      <c r="F903" s="1"/>
      <c r="G903" s="1"/>
      <c r="J903" s="1"/>
      <c r="M903" s="1"/>
    </row>
    <row r="904" spans="3:13" x14ac:dyDescent="0.25">
      <c r="C904" s="1"/>
      <c r="F904" s="1"/>
      <c r="G904" s="1"/>
      <c r="J904" s="1"/>
      <c r="M904" s="1"/>
    </row>
    <row r="905" spans="3:13" x14ac:dyDescent="0.25">
      <c r="C905" s="1"/>
      <c r="F905" s="1"/>
      <c r="G905" s="1"/>
      <c r="J905" s="1"/>
      <c r="M905" s="1"/>
    </row>
    <row r="906" spans="3:13" x14ac:dyDescent="0.25">
      <c r="C906" s="1"/>
      <c r="F906" s="1"/>
      <c r="G906" s="1"/>
      <c r="J906" s="1"/>
      <c r="M906" s="1"/>
    </row>
    <row r="907" spans="3:13" x14ac:dyDescent="0.25">
      <c r="C907" s="1"/>
      <c r="F907" s="1"/>
      <c r="G907" s="1"/>
      <c r="J907" s="1"/>
      <c r="M907" s="1"/>
    </row>
    <row r="908" spans="3:13" x14ac:dyDescent="0.25">
      <c r="C908" s="1"/>
      <c r="F908" s="1"/>
      <c r="G908" s="1"/>
      <c r="J908" s="1"/>
      <c r="M908" s="1"/>
    </row>
    <row r="909" spans="3:13" x14ac:dyDescent="0.25">
      <c r="C909" s="1"/>
      <c r="F909" s="1"/>
      <c r="G909" s="1"/>
      <c r="J909" s="1"/>
      <c r="M909" s="1"/>
    </row>
    <row r="910" spans="3:13" x14ac:dyDescent="0.25">
      <c r="C910" s="1"/>
      <c r="F910" s="1"/>
      <c r="G910" s="1"/>
      <c r="J910" s="1"/>
      <c r="M910" s="1"/>
    </row>
    <row r="911" spans="3:13" x14ac:dyDescent="0.25">
      <c r="C911" s="1"/>
      <c r="F911" s="1"/>
      <c r="G911" s="1"/>
      <c r="J911" s="1"/>
      <c r="M911" s="1"/>
    </row>
    <row r="912" spans="3:13" x14ac:dyDescent="0.25">
      <c r="C912" s="1"/>
      <c r="F912" s="1"/>
      <c r="G912" s="1"/>
      <c r="J912" s="1"/>
      <c r="M912" s="1"/>
    </row>
    <row r="913" spans="3:13" x14ac:dyDescent="0.25">
      <c r="C913" s="1"/>
      <c r="F913" s="1"/>
      <c r="G913" s="1"/>
      <c r="J913" s="1"/>
      <c r="M913" s="1"/>
    </row>
    <row r="914" spans="3:13" x14ac:dyDescent="0.25">
      <c r="C914" s="1"/>
      <c r="F914" s="1"/>
      <c r="G914" s="1"/>
      <c r="J914" s="1"/>
      <c r="M914" s="1"/>
    </row>
    <row r="915" spans="3:13" x14ac:dyDescent="0.25">
      <c r="C915" s="1"/>
      <c r="F915" s="1"/>
      <c r="G915" s="1"/>
      <c r="J915" s="1"/>
      <c r="M915" s="1"/>
    </row>
    <row r="916" spans="3:13" x14ac:dyDescent="0.25">
      <c r="C916" s="1"/>
      <c r="F916" s="1"/>
      <c r="G916" s="1"/>
      <c r="J916" s="1"/>
      <c r="M916" s="1"/>
    </row>
    <row r="917" spans="3:13" x14ac:dyDescent="0.25">
      <c r="C917" s="1"/>
      <c r="F917" s="1"/>
      <c r="G917" s="1"/>
      <c r="J917" s="1"/>
      <c r="M917" s="1"/>
    </row>
    <row r="918" spans="3:13" x14ac:dyDescent="0.25">
      <c r="C918" s="1"/>
      <c r="F918" s="1"/>
      <c r="G918" s="1"/>
      <c r="J918" s="1"/>
      <c r="M918" s="1"/>
    </row>
    <row r="919" spans="3:13" x14ac:dyDescent="0.25">
      <c r="C919" s="1"/>
      <c r="F919" s="1"/>
      <c r="G919" s="1"/>
      <c r="J919" s="1"/>
      <c r="M919" s="1"/>
    </row>
    <row r="920" spans="3:13" x14ac:dyDescent="0.25">
      <c r="C920" s="1"/>
      <c r="F920" s="1"/>
      <c r="G920" s="1"/>
      <c r="J920" s="1"/>
      <c r="M920" s="1"/>
    </row>
    <row r="921" spans="3:13" x14ac:dyDescent="0.25">
      <c r="C921" s="1"/>
      <c r="F921" s="1"/>
      <c r="G921" s="1"/>
      <c r="J921" s="1"/>
      <c r="M921" s="1"/>
    </row>
    <row r="922" spans="3:13" x14ac:dyDescent="0.25">
      <c r="C922" s="1"/>
      <c r="F922" s="1"/>
      <c r="G922" s="1"/>
      <c r="J922" s="1"/>
      <c r="M922" s="1"/>
    </row>
    <row r="923" spans="3:13" x14ac:dyDescent="0.25">
      <c r="C923" s="1"/>
      <c r="F923" s="1"/>
      <c r="G923" s="1"/>
      <c r="J923" s="1"/>
      <c r="M923" s="1"/>
    </row>
    <row r="924" spans="3:13" x14ac:dyDescent="0.25">
      <c r="C924" s="1"/>
      <c r="F924" s="1"/>
      <c r="G924" s="1"/>
      <c r="J924" s="1"/>
      <c r="M924" s="1"/>
    </row>
    <row r="925" spans="3:13" x14ac:dyDescent="0.25">
      <c r="C925" s="1"/>
      <c r="F925" s="1"/>
      <c r="G925" s="1"/>
      <c r="J925" s="1"/>
      <c r="M925" s="1"/>
    </row>
    <row r="926" spans="3:13" x14ac:dyDescent="0.25">
      <c r="C926" s="1"/>
      <c r="F926" s="1"/>
      <c r="G926" s="1"/>
      <c r="J926" s="1"/>
      <c r="M926" s="1"/>
    </row>
    <row r="927" spans="3:13" x14ac:dyDescent="0.25">
      <c r="C927" s="1"/>
      <c r="F927" s="1"/>
      <c r="G927" s="1"/>
      <c r="J927" s="1"/>
      <c r="M927" s="1"/>
    </row>
    <row r="928" spans="3:13" x14ac:dyDescent="0.25">
      <c r="C928" s="1"/>
      <c r="F928" s="1"/>
      <c r="G928" s="1"/>
      <c r="J928" s="1"/>
      <c r="M928" s="1"/>
    </row>
    <row r="929" spans="3:13" x14ac:dyDescent="0.25">
      <c r="C929" s="1"/>
      <c r="F929" s="1"/>
      <c r="G929" s="1"/>
      <c r="J929" s="1"/>
      <c r="M929" s="1"/>
    </row>
    <row r="930" spans="3:13" x14ac:dyDescent="0.25">
      <c r="C930" s="1"/>
      <c r="F930" s="1"/>
      <c r="G930" s="1"/>
      <c r="J930" s="1"/>
      <c r="M930" s="1"/>
    </row>
    <row r="931" spans="3:13" x14ac:dyDescent="0.25">
      <c r="C931" s="1"/>
      <c r="F931" s="1"/>
      <c r="G931" s="1"/>
      <c r="J931" s="1"/>
      <c r="M931" s="1"/>
    </row>
    <row r="932" spans="3:13" x14ac:dyDescent="0.25">
      <c r="C932" s="1"/>
      <c r="F932" s="1"/>
      <c r="G932" s="1"/>
      <c r="J932" s="1"/>
      <c r="M932" s="1"/>
    </row>
    <row r="933" spans="3:13" x14ac:dyDescent="0.25">
      <c r="C933" s="1"/>
      <c r="F933" s="1"/>
      <c r="G933" s="1"/>
      <c r="J933" s="1"/>
      <c r="M933" s="1"/>
    </row>
    <row r="934" spans="3:13" x14ac:dyDescent="0.25">
      <c r="C934" s="1"/>
      <c r="F934" s="1"/>
      <c r="G934" s="1"/>
      <c r="J934" s="1"/>
      <c r="M934" s="1"/>
    </row>
    <row r="935" spans="3:13" x14ac:dyDescent="0.25">
      <c r="C935" s="1"/>
      <c r="F935" s="1"/>
      <c r="G935" s="1"/>
      <c r="J935" s="1"/>
      <c r="M935" s="1"/>
    </row>
    <row r="936" spans="3:13" x14ac:dyDescent="0.25">
      <c r="C936" s="1"/>
      <c r="F936" s="1"/>
      <c r="G936" s="1"/>
      <c r="J936" s="1"/>
      <c r="M936" s="1"/>
    </row>
    <row r="937" spans="3:13" x14ac:dyDescent="0.25">
      <c r="C937" s="1"/>
      <c r="F937" s="1"/>
      <c r="G937" s="1"/>
      <c r="J937" s="1"/>
      <c r="M937" s="1"/>
    </row>
    <row r="938" spans="3:13" x14ac:dyDescent="0.25">
      <c r="C938" s="1"/>
      <c r="F938" s="1"/>
      <c r="G938" s="1"/>
      <c r="J938" s="1"/>
      <c r="M938" s="1"/>
    </row>
    <row r="939" spans="3:13" x14ac:dyDescent="0.25">
      <c r="C939" s="1"/>
      <c r="F939" s="1"/>
      <c r="G939" s="1"/>
      <c r="J939" s="1"/>
      <c r="M939" s="1"/>
    </row>
    <row r="940" spans="3:13" x14ac:dyDescent="0.25">
      <c r="C940" s="1"/>
      <c r="F940" s="1"/>
      <c r="G940" s="1"/>
      <c r="J940" s="1"/>
      <c r="M940" s="1"/>
    </row>
    <row r="941" spans="3:13" x14ac:dyDescent="0.25">
      <c r="C941" s="1"/>
      <c r="F941" s="1"/>
      <c r="G941" s="1"/>
      <c r="J941" s="1"/>
      <c r="M941" s="1"/>
    </row>
    <row r="942" spans="3:13" x14ac:dyDescent="0.25">
      <c r="C942" s="1"/>
      <c r="F942" s="1"/>
      <c r="G942" s="1"/>
      <c r="J942" s="1"/>
      <c r="M942" s="1"/>
    </row>
    <row r="943" spans="3:13" x14ac:dyDescent="0.25">
      <c r="C943" s="1"/>
      <c r="F943" s="1"/>
      <c r="G943" s="1"/>
      <c r="J943" s="1"/>
      <c r="M943" s="1"/>
    </row>
    <row r="944" spans="3:13" x14ac:dyDescent="0.25">
      <c r="C944" s="1"/>
      <c r="F944" s="1"/>
      <c r="G944" s="1"/>
      <c r="J944" s="1"/>
      <c r="M944" s="1"/>
    </row>
    <row r="945" spans="3:13" x14ac:dyDescent="0.25">
      <c r="C945" s="1"/>
      <c r="F945" s="1"/>
      <c r="G945" s="1"/>
      <c r="J945" s="1"/>
      <c r="M945" s="1"/>
    </row>
    <row r="946" spans="3:13" x14ac:dyDescent="0.25">
      <c r="C946" s="1"/>
      <c r="F946" s="1"/>
      <c r="G946" s="1"/>
      <c r="J946" s="1"/>
      <c r="M946" s="1"/>
    </row>
    <row r="947" spans="3:13" x14ac:dyDescent="0.25">
      <c r="C947" s="1"/>
      <c r="F947" s="1"/>
      <c r="G947" s="1"/>
      <c r="J947" s="1"/>
      <c r="M947" s="1"/>
    </row>
    <row r="948" spans="3:13" x14ac:dyDescent="0.25">
      <c r="C948" s="1"/>
      <c r="F948" s="1"/>
      <c r="G948" s="1"/>
      <c r="J948" s="1"/>
      <c r="M948" s="1"/>
    </row>
    <row r="949" spans="3:13" x14ac:dyDescent="0.25">
      <c r="C949" s="1"/>
      <c r="F949" s="1"/>
      <c r="G949" s="1"/>
      <c r="J949" s="1"/>
      <c r="M949" s="1"/>
    </row>
    <row r="950" spans="3:13" x14ac:dyDescent="0.25">
      <c r="C950" s="1"/>
      <c r="F950" s="1"/>
      <c r="G950" s="1"/>
      <c r="J950" s="1"/>
      <c r="M950" s="1"/>
    </row>
    <row r="951" spans="3:13" x14ac:dyDescent="0.25">
      <c r="C951" s="1"/>
      <c r="F951" s="1"/>
      <c r="G951" s="1"/>
      <c r="J951" s="1"/>
      <c r="M951" s="1"/>
    </row>
    <row r="952" spans="3:13" x14ac:dyDescent="0.25">
      <c r="C952" s="1"/>
      <c r="F952" s="1"/>
      <c r="G952" s="1"/>
      <c r="J952" s="1"/>
      <c r="M952" s="1"/>
    </row>
    <row r="953" spans="3:13" x14ac:dyDescent="0.25">
      <c r="C953" s="1"/>
      <c r="F953" s="1"/>
      <c r="G953" s="1"/>
      <c r="J953" s="1"/>
      <c r="M953" s="1"/>
    </row>
    <row r="954" spans="3:13" x14ac:dyDescent="0.25">
      <c r="C954" s="1"/>
      <c r="F954" s="1"/>
      <c r="G954" s="1"/>
      <c r="J954" s="1"/>
      <c r="M954" s="1"/>
    </row>
    <row r="955" spans="3:13" x14ac:dyDescent="0.25">
      <c r="C955" s="1"/>
      <c r="F955" s="1"/>
      <c r="G955" s="1"/>
      <c r="J955" s="1"/>
      <c r="M955" s="1"/>
    </row>
    <row r="956" spans="3:13" x14ac:dyDescent="0.25">
      <c r="C956" s="1"/>
      <c r="F956" s="1"/>
      <c r="G956" s="1"/>
      <c r="J956" s="1"/>
      <c r="M956" s="1"/>
    </row>
    <row r="957" spans="3:13" x14ac:dyDescent="0.25">
      <c r="C957" s="1"/>
      <c r="F957" s="1"/>
      <c r="G957" s="1"/>
      <c r="J957" s="1"/>
      <c r="M957" s="1"/>
    </row>
    <row r="958" spans="3:13" x14ac:dyDescent="0.25">
      <c r="C958" s="1"/>
      <c r="F958" s="1"/>
      <c r="G958" s="1"/>
      <c r="J958" s="1"/>
      <c r="M958" s="1"/>
    </row>
    <row r="959" spans="3:13" x14ac:dyDescent="0.25">
      <c r="C959" s="1"/>
      <c r="F959" s="1"/>
      <c r="G959" s="1"/>
      <c r="J959" s="1"/>
      <c r="M959" s="1"/>
    </row>
    <row r="960" spans="3:13" x14ac:dyDescent="0.25">
      <c r="C960" s="1"/>
      <c r="F960" s="1"/>
      <c r="G960" s="1"/>
      <c r="J960" s="1"/>
      <c r="M960" s="1"/>
    </row>
    <row r="961" spans="3:13" x14ac:dyDescent="0.25">
      <c r="C961" s="1"/>
      <c r="F961" s="1"/>
      <c r="G961" s="1"/>
      <c r="J961" s="1"/>
      <c r="M961" s="1"/>
    </row>
    <row r="962" spans="3:13" x14ac:dyDescent="0.25">
      <c r="C962" s="1"/>
      <c r="F962" s="1"/>
      <c r="G962" s="1"/>
      <c r="J962" s="1"/>
      <c r="M962" s="1"/>
    </row>
    <row r="963" spans="3:13" x14ac:dyDescent="0.25">
      <c r="C963" s="1"/>
      <c r="F963" s="1"/>
      <c r="G963" s="1"/>
      <c r="J963" s="1"/>
      <c r="M963" s="1"/>
    </row>
    <row r="964" spans="3:13" x14ac:dyDescent="0.25">
      <c r="C964" s="1"/>
      <c r="F964" s="1"/>
      <c r="G964" s="1"/>
      <c r="J964" s="1"/>
      <c r="M964" s="1"/>
    </row>
    <row r="965" spans="3:13" x14ac:dyDescent="0.25">
      <c r="C965" s="1"/>
      <c r="F965" s="1"/>
      <c r="G965" s="1"/>
      <c r="J965" s="1"/>
      <c r="M965" s="1"/>
    </row>
    <row r="966" spans="3:13" x14ac:dyDescent="0.25">
      <c r="C966" s="1"/>
      <c r="F966" s="1"/>
      <c r="G966" s="1"/>
      <c r="J966" s="1"/>
      <c r="M966" s="1"/>
    </row>
    <row r="967" spans="3:13" x14ac:dyDescent="0.25">
      <c r="C967" s="1"/>
      <c r="F967" s="1"/>
      <c r="G967" s="1"/>
      <c r="J967" s="1"/>
      <c r="M967" s="1"/>
    </row>
    <row r="968" spans="3:13" x14ac:dyDescent="0.25">
      <c r="C968" s="1"/>
      <c r="F968" s="1"/>
      <c r="G968" s="1"/>
      <c r="J968" s="1"/>
      <c r="M968" s="1"/>
    </row>
    <row r="969" spans="3:13" x14ac:dyDescent="0.25">
      <c r="C969" s="1"/>
      <c r="F969" s="1"/>
      <c r="G969" s="1"/>
      <c r="J969" s="1"/>
      <c r="M969" s="1"/>
    </row>
    <row r="970" spans="3:13" x14ac:dyDescent="0.25">
      <c r="C970" s="1"/>
      <c r="F970" s="1"/>
      <c r="G970" s="1"/>
      <c r="J970" s="1"/>
      <c r="M970" s="1"/>
    </row>
    <row r="971" spans="3:13" x14ac:dyDescent="0.25">
      <c r="C971" s="1"/>
      <c r="F971" s="1"/>
      <c r="G971" s="1"/>
      <c r="J971" s="1"/>
      <c r="M971" s="1"/>
    </row>
    <row r="972" spans="3:13" x14ac:dyDescent="0.25">
      <c r="C972" s="1"/>
      <c r="F972" s="1"/>
      <c r="G972" s="1"/>
      <c r="J972" s="1"/>
      <c r="M972" s="1"/>
    </row>
    <row r="973" spans="3:13" x14ac:dyDescent="0.25">
      <c r="C973" s="1"/>
      <c r="F973" s="1"/>
      <c r="G973" s="1"/>
      <c r="J973" s="1"/>
      <c r="M973" s="1"/>
    </row>
    <row r="974" spans="3:13" x14ac:dyDescent="0.25">
      <c r="C974" s="1"/>
      <c r="F974" s="1"/>
      <c r="G974" s="1"/>
      <c r="J974" s="1"/>
      <c r="M974" s="1"/>
    </row>
    <row r="975" spans="3:13" x14ac:dyDescent="0.25">
      <c r="C975" s="1"/>
      <c r="F975" s="1"/>
      <c r="G975" s="1"/>
      <c r="J975" s="1"/>
      <c r="M975" s="1"/>
    </row>
    <row r="976" spans="3:13" x14ac:dyDescent="0.25">
      <c r="C976" s="1"/>
      <c r="F976" s="1"/>
      <c r="G976" s="1"/>
      <c r="J976" s="1"/>
      <c r="M976" s="1"/>
    </row>
    <row r="977" spans="3:13" x14ac:dyDescent="0.25">
      <c r="C977" s="1"/>
      <c r="F977" s="1"/>
      <c r="G977" s="1"/>
      <c r="J977" s="1"/>
      <c r="M977" s="1"/>
    </row>
    <row r="978" spans="3:13" x14ac:dyDescent="0.25">
      <c r="C978" s="1"/>
      <c r="F978" s="1"/>
      <c r="G978" s="1"/>
      <c r="J978" s="1"/>
      <c r="M978" s="1"/>
    </row>
    <row r="979" spans="3:13" x14ac:dyDescent="0.25">
      <c r="C979" s="1"/>
      <c r="F979" s="1"/>
      <c r="G979" s="1"/>
      <c r="J979" s="1"/>
      <c r="M979" s="1"/>
    </row>
    <row r="980" spans="3:13" x14ac:dyDescent="0.25">
      <c r="C980" s="1"/>
      <c r="F980" s="1"/>
      <c r="G980" s="1"/>
      <c r="J980" s="1"/>
      <c r="M980" s="1"/>
    </row>
    <row r="981" spans="3:13" x14ac:dyDescent="0.25">
      <c r="C981" s="1"/>
      <c r="F981" s="1"/>
      <c r="G981" s="1"/>
      <c r="J981" s="1"/>
      <c r="M981" s="1"/>
    </row>
    <row r="982" spans="3:13" x14ac:dyDescent="0.25">
      <c r="C982" s="1"/>
      <c r="F982" s="1"/>
      <c r="G982" s="1"/>
      <c r="J982" s="1"/>
      <c r="M982" s="1"/>
    </row>
    <row r="983" spans="3:13" x14ac:dyDescent="0.25">
      <c r="C983" s="1"/>
      <c r="F983" s="1"/>
      <c r="G983" s="1"/>
      <c r="J983" s="1"/>
      <c r="M983" s="1"/>
    </row>
    <row r="984" spans="3:13" x14ac:dyDescent="0.25">
      <c r="C984" s="1"/>
      <c r="F984" s="1"/>
      <c r="G984" s="1"/>
      <c r="J984" s="1"/>
      <c r="M984" s="1"/>
    </row>
    <row r="985" spans="3:13" x14ac:dyDescent="0.25">
      <c r="C985" s="1"/>
      <c r="F985" s="1"/>
      <c r="G985" s="1"/>
      <c r="J985" s="1"/>
      <c r="M985" s="1"/>
    </row>
    <row r="986" spans="3:13" x14ac:dyDescent="0.25">
      <c r="C986" s="1"/>
      <c r="F986" s="1"/>
      <c r="G986" s="1"/>
      <c r="J986" s="1"/>
      <c r="M986" s="1"/>
    </row>
    <row r="987" spans="3:13" x14ac:dyDescent="0.25">
      <c r="C987" s="1"/>
      <c r="F987" s="1"/>
      <c r="G987" s="1"/>
      <c r="J987" s="1"/>
      <c r="M987" s="1"/>
    </row>
    <row r="988" spans="3:13" x14ac:dyDescent="0.25">
      <c r="C988" s="1"/>
      <c r="F988" s="1"/>
      <c r="G988" s="1"/>
      <c r="J988" s="1"/>
      <c r="M988" s="1"/>
    </row>
    <row r="989" spans="3:13" x14ac:dyDescent="0.25">
      <c r="C989" s="1"/>
      <c r="F989" s="1"/>
      <c r="G989" s="1"/>
      <c r="J989" s="1"/>
      <c r="M989" s="1"/>
    </row>
    <row r="990" spans="3:13" x14ac:dyDescent="0.25">
      <c r="C990" s="1"/>
      <c r="F990" s="1"/>
      <c r="G990" s="1"/>
      <c r="J990" s="1"/>
      <c r="M990" s="1"/>
    </row>
    <row r="991" spans="3:13" x14ac:dyDescent="0.25">
      <c r="C991" s="1"/>
      <c r="F991" s="1"/>
      <c r="G991" s="1"/>
      <c r="J991" s="1"/>
      <c r="M991" s="1"/>
    </row>
    <row r="992" spans="3:13" x14ac:dyDescent="0.25">
      <c r="C992" s="1"/>
      <c r="F992" s="1"/>
      <c r="G992" s="1"/>
      <c r="J992" s="1"/>
      <c r="M992" s="1"/>
    </row>
    <row r="993" spans="3:13" x14ac:dyDescent="0.25">
      <c r="C993" s="1"/>
      <c r="F993" s="1"/>
      <c r="G993" s="1"/>
      <c r="J993" s="1"/>
      <c r="M993" s="1"/>
    </row>
    <row r="994" spans="3:13" x14ac:dyDescent="0.25">
      <c r="C994" s="1"/>
      <c r="F994" s="1"/>
      <c r="G994" s="1"/>
      <c r="J994" s="1"/>
      <c r="M994" s="1"/>
    </row>
    <row r="995" spans="3:13" x14ac:dyDescent="0.25">
      <c r="C995" s="1"/>
      <c r="F995" s="1"/>
      <c r="G995" s="1"/>
      <c r="J995" s="1"/>
      <c r="M995" s="1"/>
    </row>
    <row r="996" spans="3:13" x14ac:dyDescent="0.25">
      <c r="C996" s="1"/>
      <c r="F996" s="1"/>
      <c r="G996" s="1"/>
      <c r="J996" s="1"/>
      <c r="M996" s="1"/>
    </row>
    <row r="997" spans="3:13" x14ac:dyDescent="0.25">
      <c r="C997" s="1"/>
      <c r="F997" s="1"/>
      <c r="G997" s="1"/>
      <c r="J997" s="1"/>
      <c r="M997" s="1"/>
    </row>
    <row r="998" spans="3:13" x14ac:dyDescent="0.25">
      <c r="C998" s="1"/>
      <c r="F998" s="1"/>
      <c r="G998" s="1"/>
      <c r="J998" s="1"/>
      <c r="M998" s="1"/>
    </row>
    <row r="999" spans="3:13" x14ac:dyDescent="0.25">
      <c r="C999" s="1"/>
      <c r="F999" s="1"/>
      <c r="G999" s="1"/>
      <c r="J999" s="1"/>
      <c r="M999" s="1"/>
    </row>
    <row r="1000" spans="3:13" x14ac:dyDescent="0.25">
      <c r="C1000" s="1"/>
      <c r="F1000" s="1"/>
      <c r="G1000" s="1"/>
      <c r="J1000" s="1"/>
      <c r="M1000" s="1"/>
    </row>
    <row r="1001" spans="3:13" x14ac:dyDescent="0.25">
      <c r="C1001" s="1"/>
      <c r="F1001" s="1"/>
      <c r="G1001" s="1"/>
      <c r="J1001" s="1"/>
      <c r="M1001" s="1"/>
    </row>
    <row r="1002" spans="3:13" x14ac:dyDescent="0.25">
      <c r="C1002" s="1"/>
      <c r="F1002" s="1"/>
      <c r="G1002" s="1"/>
      <c r="J1002" s="1"/>
      <c r="M1002" s="1"/>
    </row>
    <row r="1003" spans="3:13" x14ac:dyDescent="0.25">
      <c r="C1003" s="1"/>
      <c r="F1003" s="1"/>
      <c r="G1003" s="1"/>
      <c r="J1003" s="1"/>
      <c r="M1003" s="1"/>
    </row>
    <row r="1004" spans="3:13" x14ac:dyDescent="0.25">
      <c r="C1004" s="1"/>
      <c r="F1004" s="1"/>
      <c r="G1004" s="1"/>
      <c r="J1004" s="1"/>
      <c r="M1004" s="1"/>
    </row>
    <row r="1005" spans="3:13" x14ac:dyDescent="0.25">
      <c r="C1005" s="1"/>
      <c r="F1005" s="1"/>
      <c r="G1005" s="1"/>
      <c r="J1005" s="1"/>
      <c r="M1005" s="1"/>
    </row>
    <row r="1006" spans="3:13" x14ac:dyDescent="0.25">
      <c r="C1006" s="1"/>
      <c r="F1006" s="1"/>
      <c r="G1006" s="1"/>
      <c r="J1006" s="1"/>
      <c r="M1006" s="1"/>
    </row>
    <row r="1007" spans="3:13" x14ac:dyDescent="0.25">
      <c r="C1007" s="1"/>
      <c r="F1007" s="1"/>
      <c r="G1007" s="1"/>
      <c r="J1007" s="1"/>
      <c r="M1007" s="1"/>
    </row>
    <row r="1008" spans="3:13" x14ac:dyDescent="0.25">
      <c r="C1008" s="1"/>
      <c r="F1008" s="1"/>
      <c r="G1008" s="1"/>
      <c r="J1008" s="1"/>
      <c r="M1008" s="1"/>
    </row>
    <row r="1009" spans="3:13" x14ac:dyDescent="0.25">
      <c r="C1009" s="1"/>
      <c r="F1009" s="1"/>
      <c r="G1009" s="1"/>
      <c r="J1009" s="1"/>
      <c r="M1009" s="1"/>
    </row>
    <row r="1010" spans="3:13" x14ac:dyDescent="0.25">
      <c r="C1010" s="1"/>
      <c r="F1010" s="1"/>
      <c r="G1010" s="1"/>
      <c r="J1010" s="1"/>
      <c r="M1010" s="1"/>
    </row>
    <row r="1011" spans="3:13" x14ac:dyDescent="0.25">
      <c r="C1011" s="1"/>
      <c r="F1011" s="1"/>
      <c r="G1011" s="1"/>
      <c r="J1011" s="1"/>
      <c r="M1011" s="1"/>
    </row>
    <row r="1012" spans="3:13" x14ac:dyDescent="0.25">
      <c r="C1012" s="1"/>
      <c r="F1012" s="1"/>
      <c r="G1012" s="1"/>
      <c r="J1012" s="1"/>
      <c r="M1012" s="1"/>
    </row>
    <row r="1013" spans="3:13" x14ac:dyDescent="0.25">
      <c r="C1013" s="1"/>
      <c r="F1013" s="1"/>
      <c r="G1013" s="1"/>
      <c r="J1013" s="1"/>
      <c r="M1013" s="1"/>
    </row>
    <row r="1014" spans="3:13" x14ac:dyDescent="0.25">
      <c r="C1014" s="1"/>
      <c r="F1014" s="1"/>
      <c r="G1014" s="1"/>
      <c r="J1014" s="1"/>
      <c r="M1014" s="1"/>
    </row>
    <row r="1015" spans="3:13" x14ac:dyDescent="0.25">
      <c r="C1015" s="1"/>
      <c r="F1015" s="1"/>
      <c r="G1015" s="1"/>
      <c r="J1015" s="1"/>
      <c r="M1015" s="1"/>
    </row>
    <row r="1016" spans="3:13" x14ac:dyDescent="0.25">
      <c r="C1016" s="1"/>
      <c r="F1016" s="1"/>
      <c r="G1016" s="1"/>
      <c r="J1016" s="1"/>
      <c r="M1016" s="1"/>
    </row>
    <row r="1017" spans="3:13" x14ac:dyDescent="0.25">
      <c r="C1017" s="1"/>
      <c r="F1017" s="1"/>
      <c r="G1017" s="1"/>
      <c r="J1017" s="1"/>
      <c r="M1017" s="1"/>
    </row>
    <row r="1018" spans="3:13" x14ac:dyDescent="0.25">
      <c r="C1018" s="1"/>
      <c r="F1018" s="1"/>
      <c r="G1018" s="1"/>
      <c r="J1018" s="1"/>
      <c r="M1018" s="1"/>
    </row>
    <row r="1019" spans="3:13" x14ac:dyDescent="0.25">
      <c r="C1019" s="1"/>
      <c r="F1019" s="1"/>
      <c r="G1019" s="1"/>
      <c r="J1019" s="1"/>
      <c r="M1019" s="1"/>
    </row>
    <row r="1020" spans="3:13" x14ac:dyDescent="0.25">
      <c r="C1020" s="1"/>
      <c r="F1020" s="1"/>
      <c r="G1020" s="1"/>
      <c r="J1020" s="1"/>
      <c r="M1020" s="1"/>
    </row>
    <row r="1021" spans="3:13" x14ac:dyDescent="0.25">
      <c r="C1021" s="1"/>
      <c r="F1021" s="1"/>
      <c r="G1021" s="1"/>
      <c r="J1021" s="1"/>
      <c r="M1021" s="1"/>
    </row>
    <row r="1022" spans="3:13" x14ac:dyDescent="0.25">
      <c r="C1022" s="1"/>
      <c r="F1022" s="1"/>
      <c r="G1022" s="1"/>
      <c r="J1022" s="1"/>
      <c r="M1022" s="1"/>
    </row>
    <row r="1023" spans="3:13" x14ac:dyDescent="0.25">
      <c r="C1023" s="1"/>
      <c r="F1023" s="1"/>
      <c r="G1023" s="1"/>
      <c r="J1023" s="1"/>
      <c r="M1023" s="1"/>
    </row>
    <row r="1024" spans="3:13" x14ac:dyDescent="0.25">
      <c r="C1024" s="1"/>
      <c r="F1024" s="1"/>
      <c r="G1024" s="1"/>
      <c r="J1024" s="1"/>
      <c r="M1024" s="1"/>
    </row>
    <row r="1025" spans="3:13" x14ac:dyDescent="0.25">
      <c r="C1025" s="1"/>
      <c r="F1025" s="1"/>
      <c r="G1025" s="1"/>
      <c r="J1025" s="1"/>
      <c r="M1025" s="1"/>
    </row>
    <row r="1026" spans="3:13" x14ac:dyDescent="0.25">
      <c r="C1026" s="1"/>
      <c r="F1026" s="1"/>
      <c r="G1026" s="1"/>
      <c r="J1026" s="1"/>
      <c r="M1026" s="1"/>
    </row>
    <row r="1027" spans="3:13" x14ac:dyDescent="0.25">
      <c r="C1027" s="1"/>
      <c r="F1027" s="1"/>
      <c r="G1027" s="1"/>
      <c r="J1027" s="1"/>
      <c r="M1027" s="1"/>
    </row>
    <row r="1028" spans="3:13" x14ac:dyDescent="0.25">
      <c r="C1028" s="1"/>
      <c r="F1028" s="1"/>
      <c r="G1028" s="1"/>
      <c r="J1028" s="1"/>
      <c r="M1028" s="1"/>
    </row>
    <row r="1029" spans="3:13" x14ac:dyDescent="0.25">
      <c r="C1029" s="1"/>
      <c r="F1029" s="1"/>
      <c r="G1029" s="1"/>
      <c r="J1029" s="1"/>
      <c r="M1029" s="1"/>
    </row>
    <row r="1030" spans="3:13" x14ac:dyDescent="0.25">
      <c r="C1030" s="1"/>
      <c r="F1030" s="1"/>
      <c r="G1030" s="1"/>
      <c r="J1030" s="1"/>
      <c r="M1030" s="1"/>
    </row>
    <row r="1031" spans="3:13" x14ac:dyDescent="0.25">
      <c r="C1031" s="1"/>
      <c r="F1031" s="1"/>
      <c r="G1031" s="1"/>
      <c r="J1031" s="1"/>
      <c r="M1031" s="1"/>
    </row>
    <row r="1032" spans="3:13" x14ac:dyDescent="0.25">
      <c r="C1032" s="1"/>
      <c r="F1032" s="1"/>
      <c r="G1032" s="1"/>
      <c r="J1032" s="1"/>
      <c r="M1032" s="1"/>
    </row>
    <row r="1033" spans="3:13" x14ac:dyDescent="0.25">
      <c r="C1033" s="1"/>
      <c r="F1033" s="1"/>
      <c r="G1033" s="1"/>
      <c r="J1033" s="1"/>
      <c r="M1033" s="1"/>
    </row>
    <row r="1034" spans="3:13" x14ac:dyDescent="0.25">
      <c r="C1034" s="1"/>
      <c r="F1034" s="1"/>
      <c r="G1034" s="1"/>
      <c r="J1034" s="1"/>
      <c r="M1034" s="1"/>
    </row>
    <row r="1035" spans="3:13" x14ac:dyDescent="0.25">
      <c r="C1035" s="1"/>
      <c r="F1035" s="1"/>
      <c r="G1035" s="1"/>
      <c r="J1035" s="1"/>
      <c r="M1035" s="1"/>
    </row>
    <row r="1036" spans="3:13" x14ac:dyDescent="0.25">
      <c r="C1036" s="1"/>
      <c r="F1036" s="1"/>
      <c r="G1036" s="1"/>
      <c r="J1036" s="1"/>
      <c r="M1036" s="1"/>
    </row>
    <row r="1037" spans="3:13" x14ac:dyDescent="0.25">
      <c r="C1037" s="1"/>
      <c r="F1037" s="1"/>
      <c r="G1037" s="1"/>
      <c r="J1037" s="1"/>
      <c r="M1037" s="1"/>
    </row>
    <row r="1038" spans="3:13" x14ac:dyDescent="0.25">
      <c r="C1038" s="1"/>
      <c r="F1038" s="1"/>
      <c r="G1038" s="1"/>
      <c r="J1038" s="1"/>
      <c r="M1038" s="1"/>
    </row>
    <row r="1039" spans="3:13" x14ac:dyDescent="0.25">
      <c r="C1039" s="1"/>
      <c r="F1039" s="1"/>
      <c r="G1039" s="1"/>
      <c r="J1039" s="1"/>
      <c r="M1039" s="1"/>
    </row>
    <row r="1040" spans="3:13" x14ac:dyDescent="0.25">
      <c r="C1040" s="1"/>
      <c r="F1040" s="1"/>
      <c r="G1040" s="1"/>
      <c r="J1040" s="1"/>
      <c r="M1040" s="1"/>
    </row>
    <row r="1041" spans="3:13" x14ac:dyDescent="0.25">
      <c r="C1041" s="1"/>
      <c r="F1041" s="1"/>
      <c r="G1041" s="1"/>
      <c r="J1041" s="1"/>
      <c r="M1041" s="1"/>
    </row>
    <row r="1042" spans="3:13" x14ac:dyDescent="0.25">
      <c r="C1042" s="1"/>
      <c r="F1042" s="1"/>
      <c r="G1042" s="1"/>
      <c r="J1042" s="1"/>
      <c r="M1042" s="1"/>
    </row>
    <row r="1043" spans="3:13" x14ac:dyDescent="0.25">
      <c r="C1043" s="1"/>
      <c r="F1043" s="1"/>
      <c r="G1043" s="1"/>
      <c r="J1043" s="1"/>
      <c r="M1043" s="1"/>
    </row>
    <row r="1044" spans="3:13" x14ac:dyDescent="0.25">
      <c r="C1044" s="1"/>
      <c r="F1044" s="1"/>
      <c r="G1044" s="1"/>
      <c r="J1044" s="1"/>
      <c r="M1044" s="1"/>
    </row>
    <row r="1045" spans="3:13" x14ac:dyDescent="0.25">
      <c r="C1045" s="1"/>
      <c r="F1045" s="1"/>
      <c r="G1045" s="1"/>
      <c r="J1045" s="1"/>
      <c r="M1045" s="1"/>
    </row>
    <row r="1046" spans="3:13" x14ac:dyDescent="0.25">
      <c r="C1046" s="1"/>
      <c r="F1046" s="1"/>
      <c r="G1046" s="1"/>
      <c r="J1046" s="1"/>
      <c r="M1046" s="1"/>
    </row>
    <row r="1047" spans="3:13" x14ac:dyDescent="0.25">
      <c r="C1047" s="1"/>
      <c r="F1047" s="1"/>
      <c r="G1047" s="1"/>
      <c r="J1047" s="1"/>
      <c r="M1047" s="1"/>
    </row>
    <row r="1048" spans="3:13" x14ac:dyDescent="0.25">
      <c r="C1048" s="1"/>
      <c r="F1048" s="1"/>
      <c r="G1048" s="1"/>
      <c r="J1048" s="1"/>
      <c r="M1048" s="1"/>
    </row>
    <row r="1049" spans="3:13" x14ac:dyDescent="0.25">
      <c r="C1049" s="1"/>
      <c r="F1049" s="1"/>
      <c r="G1049" s="1"/>
      <c r="J1049" s="1"/>
      <c r="M1049" s="1"/>
    </row>
    <row r="1050" spans="3:13" x14ac:dyDescent="0.25">
      <c r="C1050" s="1"/>
      <c r="F1050" s="1"/>
      <c r="G1050" s="1"/>
      <c r="J1050" s="1"/>
      <c r="M1050" s="1"/>
    </row>
    <row r="1051" spans="3:13" x14ac:dyDescent="0.25">
      <c r="C1051" s="1"/>
      <c r="F1051" s="1"/>
      <c r="G1051" s="1"/>
      <c r="J1051" s="1"/>
      <c r="M1051" s="1"/>
    </row>
    <row r="1052" spans="3:13" x14ac:dyDescent="0.25">
      <c r="C1052" s="1"/>
      <c r="F1052" s="1"/>
      <c r="G1052" s="1"/>
      <c r="J1052" s="1"/>
      <c r="M1052" s="1"/>
    </row>
    <row r="1053" spans="3:13" x14ac:dyDescent="0.25">
      <c r="C1053" s="1"/>
      <c r="F1053" s="1"/>
      <c r="G1053" s="1"/>
      <c r="J1053" s="1"/>
      <c r="M1053" s="1"/>
    </row>
    <row r="1054" spans="3:13" x14ac:dyDescent="0.25">
      <c r="C1054" s="1"/>
      <c r="F1054" s="1"/>
      <c r="G1054" s="1"/>
      <c r="J1054" s="1"/>
      <c r="M1054" s="1"/>
    </row>
    <row r="1055" spans="3:13" x14ac:dyDescent="0.25">
      <c r="C1055" s="1"/>
      <c r="F1055" s="1"/>
      <c r="G1055" s="1"/>
      <c r="J1055" s="1"/>
      <c r="M1055" s="1"/>
    </row>
    <row r="1056" spans="3:13" x14ac:dyDescent="0.25">
      <c r="C1056" s="1"/>
      <c r="F1056" s="1"/>
      <c r="G1056" s="1"/>
      <c r="J1056" s="1"/>
      <c r="M1056" s="1"/>
    </row>
    <row r="1057" spans="3:13" x14ac:dyDescent="0.25">
      <c r="C1057" s="1"/>
      <c r="F1057" s="1"/>
      <c r="G1057" s="1"/>
      <c r="J1057" s="1"/>
      <c r="M1057" s="1"/>
    </row>
    <row r="1058" spans="3:13" x14ac:dyDescent="0.25">
      <c r="C1058" s="1"/>
      <c r="F1058" s="1"/>
      <c r="G1058" s="1"/>
      <c r="J1058" s="1"/>
      <c r="M1058" s="1"/>
    </row>
    <row r="1059" spans="3:13" x14ac:dyDescent="0.25">
      <c r="C1059" s="1"/>
      <c r="F1059" s="1"/>
      <c r="G1059" s="1"/>
      <c r="J1059" s="1"/>
      <c r="M1059" s="1"/>
    </row>
    <row r="1060" spans="3:13" x14ac:dyDescent="0.25">
      <c r="C1060" s="1"/>
      <c r="F1060" s="1"/>
      <c r="G1060" s="1"/>
      <c r="J1060" s="1"/>
      <c r="M1060" s="1"/>
    </row>
    <row r="1061" spans="3:13" x14ac:dyDescent="0.25">
      <c r="C1061" s="1"/>
      <c r="F1061" s="1"/>
      <c r="G1061" s="1"/>
      <c r="J1061" s="1"/>
      <c r="M1061" s="1"/>
    </row>
    <row r="1062" spans="3:13" x14ac:dyDescent="0.25">
      <c r="C1062" s="1"/>
      <c r="F1062" s="1"/>
      <c r="G1062" s="1"/>
      <c r="J1062" s="1"/>
      <c r="M1062" s="1"/>
    </row>
    <row r="1063" spans="3:13" x14ac:dyDescent="0.25">
      <c r="C1063" s="1"/>
      <c r="F1063" s="1"/>
      <c r="G1063" s="1"/>
      <c r="J1063" s="1"/>
      <c r="M1063" s="1"/>
    </row>
    <row r="1064" spans="3:13" x14ac:dyDescent="0.25">
      <c r="C1064" s="1"/>
      <c r="F1064" s="1"/>
      <c r="G1064" s="1"/>
      <c r="J1064" s="1"/>
      <c r="M1064" s="1"/>
    </row>
    <row r="1065" spans="3:13" x14ac:dyDescent="0.25">
      <c r="C1065" s="1"/>
      <c r="F1065" s="1"/>
      <c r="G1065" s="1"/>
      <c r="J1065" s="1"/>
      <c r="M1065" s="1"/>
    </row>
    <row r="1066" spans="3:13" x14ac:dyDescent="0.25">
      <c r="C1066" s="1"/>
      <c r="F1066" s="1"/>
      <c r="G1066" s="1"/>
      <c r="J1066" s="1"/>
      <c r="M1066" s="1"/>
    </row>
    <row r="1067" spans="3:13" x14ac:dyDescent="0.25">
      <c r="C1067" s="1"/>
      <c r="F1067" s="1"/>
      <c r="G1067" s="1"/>
      <c r="J1067" s="1"/>
      <c r="M1067" s="1"/>
    </row>
    <row r="1068" spans="3:13" x14ac:dyDescent="0.25">
      <c r="C1068" s="1"/>
      <c r="F1068" s="1"/>
      <c r="G1068" s="1"/>
      <c r="J1068" s="1"/>
      <c r="M1068" s="1"/>
    </row>
    <row r="1069" spans="3:13" x14ac:dyDescent="0.25">
      <c r="C1069" s="1"/>
      <c r="F1069" s="1"/>
      <c r="G1069" s="1"/>
      <c r="J1069" s="1"/>
      <c r="M1069" s="1"/>
    </row>
    <row r="1070" spans="3:13" x14ac:dyDescent="0.25">
      <c r="C1070" s="1"/>
      <c r="F1070" s="1"/>
      <c r="G1070" s="1"/>
      <c r="J1070" s="1"/>
      <c r="M1070" s="1"/>
    </row>
    <row r="1071" spans="3:13" x14ac:dyDescent="0.25">
      <c r="C1071" s="1"/>
      <c r="F1071" s="1"/>
      <c r="G1071" s="1"/>
      <c r="J1071" s="1"/>
      <c r="M1071" s="1"/>
    </row>
    <row r="1072" spans="3:13" x14ac:dyDescent="0.25">
      <c r="C1072" s="1"/>
      <c r="F1072" s="1"/>
      <c r="G1072" s="1"/>
      <c r="J1072" s="1"/>
      <c r="M1072" s="1"/>
    </row>
    <row r="1073" spans="3:13" x14ac:dyDescent="0.25">
      <c r="C1073" s="1"/>
      <c r="F1073" s="1"/>
      <c r="G1073" s="1"/>
      <c r="J1073" s="1"/>
      <c r="M1073" s="1"/>
    </row>
    <row r="1074" spans="3:13" x14ac:dyDescent="0.25">
      <c r="C1074" s="1"/>
      <c r="F1074" s="1"/>
      <c r="G1074" s="1"/>
      <c r="J1074" s="1"/>
      <c r="M1074" s="1"/>
    </row>
    <row r="1075" spans="3:13" x14ac:dyDescent="0.25">
      <c r="C1075" s="1"/>
      <c r="F1075" s="1"/>
      <c r="G1075" s="1"/>
      <c r="J1075" s="1"/>
      <c r="M1075" s="1"/>
    </row>
    <row r="1076" spans="3:13" x14ac:dyDescent="0.25">
      <c r="C1076" s="1"/>
      <c r="F1076" s="1"/>
      <c r="G1076" s="1"/>
      <c r="J1076" s="1"/>
      <c r="M1076" s="1"/>
    </row>
    <row r="1077" spans="3:13" x14ac:dyDescent="0.25">
      <c r="C1077" s="1"/>
      <c r="F1077" s="1"/>
      <c r="G1077" s="1"/>
      <c r="J1077" s="1"/>
      <c r="M1077" s="1"/>
    </row>
    <row r="1078" spans="3:13" x14ac:dyDescent="0.25">
      <c r="C1078" s="1"/>
      <c r="F1078" s="1"/>
      <c r="G1078" s="1"/>
      <c r="J1078" s="1"/>
      <c r="M1078" s="1"/>
    </row>
    <row r="1079" spans="3:13" x14ac:dyDescent="0.25">
      <c r="C1079" s="1"/>
      <c r="F1079" s="1"/>
      <c r="G1079" s="1"/>
      <c r="J1079" s="1"/>
      <c r="M1079" s="1"/>
    </row>
    <row r="1080" spans="3:13" x14ac:dyDescent="0.25">
      <c r="C1080" s="1"/>
      <c r="F1080" s="1"/>
      <c r="G1080" s="1"/>
      <c r="J1080" s="1"/>
      <c r="M1080" s="1"/>
    </row>
    <row r="1081" spans="3:13" x14ac:dyDescent="0.25">
      <c r="C1081" s="1"/>
      <c r="F1081" s="1"/>
      <c r="G1081" s="1"/>
      <c r="J1081" s="1"/>
      <c r="M1081" s="1"/>
    </row>
    <row r="1082" spans="3:13" x14ac:dyDescent="0.25">
      <c r="C1082" s="1"/>
      <c r="F1082" s="1"/>
      <c r="G1082" s="1"/>
      <c r="J1082" s="1"/>
      <c r="M1082" s="1"/>
    </row>
    <row r="1083" spans="3:13" x14ac:dyDescent="0.25">
      <c r="C1083" s="1"/>
      <c r="F1083" s="1"/>
      <c r="G1083" s="1"/>
      <c r="J1083" s="1"/>
      <c r="M1083" s="1"/>
    </row>
    <row r="1084" spans="3:13" x14ac:dyDescent="0.25">
      <c r="C1084" s="1"/>
      <c r="F1084" s="1"/>
      <c r="G1084" s="1"/>
      <c r="J1084" s="1"/>
      <c r="M1084" s="1"/>
    </row>
    <row r="1085" spans="3:13" x14ac:dyDescent="0.25">
      <c r="C1085" s="1"/>
      <c r="F1085" s="1"/>
      <c r="G1085" s="1"/>
      <c r="J1085" s="1"/>
      <c r="M1085" s="1"/>
    </row>
    <row r="1086" spans="3:13" x14ac:dyDescent="0.25">
      <c r="C1086" s="1"/>
      <c r="F1086" s="1"/>
      <c r="G1086" s="1"/>
      <c r="J1086" s="1"/>
      <c r="M1086" s="1"/>
    </row>
    <row r="1087" spans="3:13" x14ac:dyDescent="0.25">
      <c r="C1087" s="1"/>
      <c r="F1087" s="1"/>
      <c r="G1087" s="1"/>
      <c r="J1087" s="1"/>
      <c r="M1087" s="1"/>
    </row>
    <row r="1088" spans="3:13" x14ac:dyDescent="0.25">
      <c r="C1088" s="1"/>
      <c r="F1088" s="1"/>
      <c r="G1088" s="1"/>
      <c r="J1088" s="1"/>
      <c r="M1088" s="1"/>
    </row>
    <row r="1089" spans="3:13" x14ac:dyDescent="0.25">
      <c r="C1089" s="1"/>
      <c r="F1089" s="1"/>
      <c r="G1089" s="1"/>
      <c r="J1089" s="1"/>
      <c r="M1089" s="1"/>
    </row>
    <row r="1090" spans="3:13" x14ac:dyDescent="0.25">
      <c r="C1090" s="1"/>
      <c r="F1090" s="1"/>
      <c r="G1090" s="1"/>
      <c r="J1090" s="1"/>
      <c r="M1090" s="1"/>
    </row>
    <row r="1091" spans="3:13" x14ac:dyDescent="0.25">
      <c r="C1091" s="1"/>
      <c r="F1091" s="1"/>
      <c r="G1091" s="1"/>
      <c r="J1091" s="1"/>
      <c r="M1091" s="1"/>
    </row>
    <row r="1092" spans="3:13" x14ac:dyDescent="0.25">
      <c r="C1092" s="1"/>
      <c r="F1092" s="1"/>
      <c r="G1092" s="1"/>
      <c r="J1092" s="1"/>
      <c r="M1092" s="1"/>
    </row>
    <row r="1093" spans="3:13" x14ac:dyDescent="0.25">
      <c r="C1093" s="1"/>
      <c r="F1093" s="1"/>
      <c r="G1093" s="1"/>
      <c r="J1093" s="1"/>
      <c r="M1093" s="1"/>
    </row>
    <row r="1094" spans="3:13" x14ac:dyDescent="0.25">
      <c r="C1094" s="1"/>
      <c r="F1094" s="1"/>
      <c r="G1094" s="1"/>
      <c r="J1094" s="1"/>
      <c r="M1094" s="1"/>
    </row>
    <row r="1095" spans="3:13" x14ac:dyDescent="0.25">
      <c r="C1095" s="1"/>
      <c r="F1095" s="1"/>
      <c r="G1095" s="1"/>
      <c r="J1095" s="1"/>
      <c r="M1095" s="1"/>
    </row>
    <row r="1096" spans="3:13" x14ac:dyDescent="0.25">
      <c r="C1096" s="1"/>
      <c r="F1096" s="1"/>
      <c r="G1096" s="1"/>
      <c r="J1096" s="1"/>
      <c r="M1096" s="1"/>
    </row>
    <row r="1097" spans="3:13" x14ac:dyDescent="0.25">
      <c r="C1097" s="1"/>
      <c r="F1097" s="1"/>
      <c r="G1097" s="1"/>
      <c r="J1097" s="1"/>
      <c r="M1097" s="1"/>
    </row>
    <row r="1098" spans="3:13" x14ac:dyDescent="0.25">
      <c r="C1098" s="1"/>
      <c r="F1098" s="1"/>
      <c r="G1098" s="1"/>
      <c r="J1098" s="1"/>
      <c r="M1098" s="1"/>
    </row>
    <row r="1099" spans="3:13" x14ac:dyDescent="0.25">
      <c r="C1099" s="1"/>
      <c r="F1099" s="1"/>
      <c r="G1099" s="1"/>
      <c r="J1099" s="1"/>
      <c r="M1099" s="1"/>
    </row>
    <row r="1100" spans="3:13" x14ac:dyDescent="0.25">
      <c r="C1100" s="1"/>
      <c r="F1100" s="1"/>
      <c r="G1100" s="1"/>
      <c r="J1100" s="1"/>
      <c r="M1100" s="1"/>
    </row>
    <row r="1101" spans="3:13" x14ac:dyDescent="0.25">
      <c r="C1101" s="1"/>
      <c r="F1101" s="1"/>
      <c r="G1101" s="1"/>
      <c r="J1101" s="1"/>
      <c r="M1101" s="1"/>
    </row>
    <row r="1102" spans="3:13" x14ac:dyDescent="0.25">
      <c r="C1102" s="1"/>
      <c r="F1102" s="1"/>
      <c r="G1102" s="1"/>
      <c r="J1102" s="1"/>
      <c r="M1102" s="1"/>
    </row>
    <row r="1103" spans="3:13" x14ac:dyDescent="0.25">
      <c r="C1103" s="1"/>
      <c r="F1103" s="1"/>
      <c r="G1103" s="1"/>
      <c r="J1103" s="1"/>
      <c r="M1103" s="1"/>
    </row>
    <row r="1104" spans="3:13" x14ac:dyDescent="0.25">
      <c r="C1104" s="1"/>
      <c r="F1104" s="1"/>
      <c r="G1104" s="1"/>
      <c r="J1104" s="1"/>
      <c r="M1104" s="1"/>
    </row>
    <row r="1105" spans="3:13" x14ac:dyDescent="0.25">
      <c r="C1105" s="1"/>
      <c r="F1105" s="1"/>
      <c r="G1105" s="1"/>
      <c r="J1105" s="1"/>
      <c r="M1105" s="1"/>
    </row>
    <row r="1106" spans="3:13" x14ac:dyDescent="0.25">
      <c r="C1106" s="1"/>
      <c r="F1106" s="1"/>
      <c r="G1106" s="1"/>
      <c r="J1106" s="1"/>
      <c r="M1106" s="1"/>
    </row>
    <row r="1107" spans="3:13" x14ac:dyDescent="0.25">
      <c r="C1107" s="1"/>
      <c r="F1107" s="1"/>
      <c r="G1107" s="1"/>
      <c r="J1107" s="1"/>
      <c r="M1107" s="1"/>
    </row>
    <row r="1108" spans="3:13" x14ac:dyDescent="0.25">
      <c r="C1108" s="1"/>
      <c r="F1108" s="1"/>
      <c r="G1108" s="1"/>
      <c r="J1108" s="1"/>
      <c r="M1108" s="1"/>
    </row>
    <row r="1109" spans="3:13" x14ac:dyDescent="0.25">
      <c r="C1109" s="1"/>
      <c r="F1109" s="1"/>
      <c r="G1109" s="1"/>
      <c r="J1109" s="1"/>
      <c r="M1109" s="1"/>
    </row>
    <row r="1110" spans="3:13" x14ac:dyDescent="0.25">
      <c r="C1110" s="1"/>
      <c r="F1110" s="1"/>
      <c r="G1110" s="1"/>
      <c r="J1110" s="1"/>
      <c r="M1110" s="1"/>
    </row>
    <row r="1111" spans="3:13" x14ac:dyDescent="0.25">
      <c r="C1111" s="1"/>
      <c r="F1111" s="1"/>
      <c r="G1111" s="1"/>
      <c r="J1111" s="1"/>
      <c r="M1111" s="1"/>
    </row>
    <row r="1112" spans="3:13" x14ac:dyDescent="0.25">
      <c r="C1112" s="1"/>
      <c r="F1112" s="1"/>
      <c r="G1112" s="1"/>
      <c r="J1112" s="1"/>
      <c r="M1112" s="1"/>
    </row>
    <row r="1113" spans="3:13" x14ac:dyDescent="0.25">
      <c r="C1113" s="1"/>
      <c r="F1113" s="1"/>
      <c r="G1113" s="1"/>
      <c r="J1113" s="1"/>
      <c r="M1113" s="1"/>
    </row>
    <row r="1114" spans="3:13" x14ac:dyDescent="0.25">
      <c r="C1114" s="1"/>
      <c r="F1114" s="1"/>
      <c r="G1114" s="1"/>
      <c r="J1114" s="1"/>
      <c r="M1114" s="1"/>
    </row>
    <row r="1115" spans="3:13" x14ac:dyDescent="0.25">
      <c r="C1115" s="1"/>
      <c r="F1115" s="1"/>
      <c r="G1115" s="1"/>
      <c r="J1115" s="1"/>
      <c r="M1115" s="1"/>
    </row>
    <row r="1116" spans="3:13" x14ac:dyDescent="0.25">
      <c r="C1116" s="1"/>
      <c r="F1116" s="1"/>
      <c r="G1116" s="1"/>
      <c r="J1116" s="1"/>
      <c r="M1116" s="1"/>
    </row>
    <row r="1117" spans="3:13" x14ac:dyDescent="0.25">
      <c r="C1117" s="1"/>
      <c r="F1117" s="1"/>
      <c r="G1117" s="1"/>
      <c r="J1117" s="1"/>
      <c r="M1117" s="1"/>
    </row>
    <row r="1118" spans="3:13" x14ac:dyDescent="0.25">
      <c r="C1118" s="1"/>
      <c r="F1118" s="1"/>
      <c r="G1118" s="1"/>
      <c r="J1118" s="1"/>
      <c r="M1118" s="1"/>
    </row>
    <row r="1119" spans="3:13" x14ac:dyDescent="0.25">
      <c r="C1119" s="1"/>
      <c r="F1119" s="1"/>
      <c r="G1119" s="1"/>
      <c r="J1119" s="1"/>
      <c r="M1119" s="1"/>
    </row>
    <row r="1120" spans="3:13" x14ac:dyDescent="0.25">
      <c r="C1120" s="1"/>
      <c r="F1120" s="1"/>
      <c r="G1120" s="1"/>
      <c r="J1120" s="1"/>
      <c r="M1120" s="1"/>
    </row>
    <row r="1121" spans="3:13" x14ac:dyDescent="0.25">
      <c r="C1121" s="1"/>
      <c r="F1121" s="1"/>
      <c r="G1121" s="1"/>
      <c r="J1121" s="1"/>
      <c r="M1121" s="1"/>
    </row>
    <row r="1122" spans="3:13" x14ac:dyDescent="0.25">
      <c r="C1122" s="1"/>
      <c r="F1122" s="1"/>
      <c r="G1122" s="1"/>
      <c r="J1122" s="1"/>
      <c r="M1122" s="1"/>
    </row>
    <row r="1123" spans="3:13" x14ac:dyDescent="0.25">
      <c r="C1123" s="1"/>
      <c r="F1123" s="1"/>
      <c r="G1123" s="1"/>
      <c r="J1123" s="1"/>
      <c r="M1123" s="1"/>
    </row>
    <row r="1124" spans="3:13" x14ac:dyDescent="0.25">
      <c r="C1124" s="1"/>
      <c r="F1124" s="1"/>
      <c r="G1124" s="1"/>
      <c r="J1124" s="1"/>
      <c r="M1124" s="1"/>
    </row>
    <row r="1125" spans="3:13" x14ac:dyDescent="0.25">
      <c r="C1125" s="1"/>
      <c r="F1125" s="1"/>
      <c r="G1125" s="1"/>
      <c r="J1125" s="1"/>
      <c r="M1125" s="1"/>
    </row>
    <row r="1126" spans="3:13" x14ac:dyDescent="0.25">
      <c r="C1126" s="1"/>
      <c r="F1126" s="1"/>
      <c r="G1126" s="1"/>
      <c r="J1126" s="1"/>
      <c r="M1126" s="1"/>
    </row>
    <row r="1127" spans="3:13" x14ac:dyDescent="0.25">
      <c r="C1127" s="1"/>
      <c r="F1127" s="1"/>
      <c r="G1127" s="1"/>
      <c r="J1127" s="1"/>
      <c r="M1127" s="1"/>
    </row>
    <row r="1128" spans="3:13" x14ac:dyDescent="0.25">
      <c r="C1128" s="1"/>
      <c r="F1128" s="1"/>
      <c r="G1128" s="1"/>
      <c r="J1128" s="1"/>
      <c r="M1128" s="1"/>
    </row>
    <row r="1129" spans="3:13" x14ac:dyDescent="0.25">
      <c r="C1129" s="1"/>
      <c r="F1129" s="1"/>
      <c r="G1129" s="1"/>
      <c r="J1129" s="1"/>
      <c r="M1129" s="1"/>
    </row>
    <row r="1130" spans="3:13" x14ac:dyDescent="0.25">
      <c r="C1130" s="1"/>
      <c r="F1130" s="1"/>
      <c r="G1130" s="1"/>
      <c r="J1130" s="1"/>
      <c r="M1130" s="1"/>
    </row>
    <row r="1131" spans="3:13" x14ac:dyDescent="0.25">
      <c r="C1131" s="1"/>
      <c r="F1131" s="1"/>
      <c r="G1131" s="1"/>
      <c r="J1131" s="1"/>
      <c r="M1131" s="1"/>
    </row>
    <row r="1132" spans="3:13" x14ac:dyDescent="0.25">
      <c r="C1132" s="1"/>
      <c r="F1132" s="1"/>
      <c r="G1132" s="1"/>
      <c r="J1132" s="1"/>
      <c r="M1132" s="1"/>
    </row>
    <row r="1133" spans="3:13" x14ac:dyDescent="0.25">
      <c r="C1133" s="1"/>
      <c r="F1133" s="1"/>
      <c r="G1133" s="1"/>
      <c r="J1133" s="1"/>
      <c r="M1133" s="1"/>
    </row>
    <row r="1134" spans="3:13" x14ac:dyDescent="0.25">
      <c r="C1134" s="1"/>
      <c r="F1134" s="1"/>
      <c r="G1134" s="1"/>
      <c r="J1134" s="1"/>
      <c r="M1134" s="1"/>
    </row>
    <row r="1135" spans="3:13" x14ac:dyDescent="0.25">
      <c r="C1135" s="1"/>
      <c r="F1135" s="1"/>
      <c r="G1135" s="1"/>
      <c r="J1135" s="1"/>
      <c r="M1135" s="1"/>
    </row>
    <row r="1136" spans="3:13" x14ac:dyDescent="0.25">
      <c r="C1136" s="1"/>
      <c r="F1136" s="1"/>
      <c r="G1136" s="1"/>
      <c r="J1136" s="1"/>
      <c r="M1136" s="1"/>
    </row>
    <row r="1137" spans="3:13" x14ac:dyDescent="0.25">
      <c r="C1137" s="1"/>
      <c r="F1137" s="1"/>
      <c r="G1137" s="1"/>
      <c r="J1137" s="1"/>
      <c r="M1137" s="1"/>
    </row>
    <row r="1138" spans="3:13" x14ac:dyDescent="0.25">
      <c r="C1138" s="1"/>
      <c r="F1138" s="1"/>
      <c r="G1138" s="1"/>
      <c r="J1138" s="1"/>
      <c r="M1138" s="1"/>
    </row>
    <row r="1139" spans="3:13" x14ac:dyDescent="0.25">
      <c r="C1139" s="1"/>
      <c r="F1139" s="1"/>
      <c r="G1139" s="1"/>
      <c r="J1139" s="1"/>
      <c r="M1139" s="1"/>
    </row>
    <row r="1140" spans="3:13" x14ac:dyDescent="0.25">
      <c r="C1140" s="1"/>
      <c r="F1140" s="1"/>
      <c r="G1140" s="1"/>
      <c r="J1140" s="1"/>
      <c r="M1140" s="1"/>
    </row>
    <row r="1141" spans="3:13" x14ac:dyDescent="0.25">
      <c r="C1141" s="1"/>
      <c r="F1141" s="1"/>
      <c r="G1141" s="1"/>
      <c r="J1141" s="1"/>
      <c r="M1141" s="1"/>
    </row>
    <row r="1142" spans="3:13" x14ac:dyDescent="0.25">
      <c r="C1142" s="1"/>
      <c r="F1142" s="1"/>
      <c r="G1142" s="1"/>
      <c r="J1142" s="1"/>
      <c r="M1142" s="1"/>
    </row>
    <row r="1143" spans="3:13" x14ac:dyDescent="0.25">
      <c r="C1143" s="1"/>
      <c r="F1143" s="1"/>
      <c r="G1143" s="1"/>
      <c r="J1143" s="1"/>
      <c r="M1143" s="1"/>
    </row>
    <row r="1144" spans="3:13" x14ac:dyDescent="0.25">
      <c r="C1144" s="1"/>
      <c r="F1144" s="1"/>
      <c r="G1144" s="1"/>
      <c r="J1144" s="1"/>
      <c r="M1144" s="1"/>
    </row>
    <row r="1145" spans="3:13" x14ac:dyDescent="0.25">
      <c r="C1145" s="1"/>
      <c r="F1145" s="1"/>
      <c r="G1145" s="1"/>
      <c r="J1145" s="1"/>
      <c r="M1145" s="1"/>
    </row>
    <row r="1146" spans="3:13" x14ac:dyDescent="0.25">
      <c r="C1146" s="1"/>
      <c r="F1146" s="1"/>
      <c r="G1146" s="1"/>
      <c r="J1146" s="1"/>
      <c r="M1146" s="1"/>
    </row>
    <row r="1147" spans="3:13" x14ac:dyDescent="0.25">
      <c r="C1147" s="1"/>
      <c r="F1147" s="1"/>
      <c r="G1147" s="1"/>
      <c r="J1147" s="1"/>
      <c r="M1147" s="1"/>
    </row>
    <row r="1148" spans="3:13" x14ac:dyDescent="0.25">
      <c r="C1148" s="1"/>
      <c r="F1148" s="1"/>
      <c r="G1148" s="1"/>
      <c r="J1148" s="1"/>
      <c r="M1148" s="1"/>
    </row>
    <row r="1149" spans="3:13" x14ac:dyDescent="0.25">
      <c r="C1149" s="1"/>
      <c r="F1149" s="1"/>
      <c r="G1149" s="1"/>
      <c r="J1149" s="1"/>
      <c r="M1149" s="1"/>
    </row>
    <row r="1150" spans="3:13" x14ac:dyDescent="0.25">
      <c r="C1150" s="1"/>
      <c r="F1150" s="1"/>
      <c r="G1150" s="1"/>
      <c r="J1150" s="1"/>
      <c r="M1150" s="1"/>
    </row>
    <row r="1151" spans="3:13" x14ac:dyDescent="0.25">
      <c r="C1151" s="1"/>
      <c r="F1151" s="1"/>
      <c r="G1151" s="1"/>
      <c r="J1151" s="1"/>
      <c r="M1151" s="1"/>
    </row>
    <row r="1152" spans="3:13" x14ac:dyDescent="0.25">
      <c r="C1152" s="1"/>
      <c r="F1152" s="1"/>
      <c r="G1152" s="1"/>
      <c r="J1152" s="1"/>
      <c r="M1152" s="1"/>
    </row>
    <row r="1153" spans="3:13" x14ac:dyDescent="0.25">
      <c r="C1153" s="1"/>
      <c r="F1153" s="1"/>
      <c r="G1153" s="1"/>
      <c r="J1153" s="1"/>
      <c r="M1153" s="1"/>
    </row>
    <row r="1154" spans="3:13" x14ac:dyDescent="0.25">
      <c r="C1154" s="1"/>
      <c r="F1154" s="1"/>
      <c r="G1154" s="1"/>
      <c r="J1154" s="1"/>
      <c r="M1154" s="1"/>
    </row>
    <row r="1155" spans="3:13" x14ac:dyDescent="0.25">
      <c r="C1155" s="1"/>
      <c r="F1155" s="1"/>
      <c r="G1155" s="1"/>
      <c r="J1155" s="1"/>
      <c r="M1155" s="1"/>
    </row>
    <row r="1156" spans="3:13" x14ac:dyDescent="0.25">
      <c r="C1156" s="1"/>
      <c r="F1156" s="1"/>
      <c r="G1156" s="1"/>
      <c r="J1156" s="1"/>
      <c r="M1156" s="1"/>
    </row>
    <row r="1157" spans="3:13" x14ac:dyDescent="0.25">
      <c r="C1157" s="1"/>
      <c r="F1157" s="1"/>
      <c r="G1157" s="1"/>
      <c r="J1157" s="1"/>
      <c r="M1157" s="1"/>
    </row>
    <row r="1158" spans="3:13" x14ac:dyDescent="0.25">
      <c r="C1158" s="1"/>
      <c r="F1158" s="1"/>
      <c r="G1158" s="1"/>
      <c r="J1158" s="1"/>
      <c r="M1158" s="1"/>
    </row>
    <row r="1159" spans="3:13" x14ac:dyDescent="0.25">
      <c r="C1159" s="1"/>
      <c r="F1159" s="1"/>
      <c r="G1159" s="1"/>
      <c r="J1159" s="1"/>
      <c r="M1159" s="1"/>
    </row>
    <row r="1160" spans="3:13" x14ac:dyDescent="0.25">
      <c r="C1160" s="1"/>
      <c r="F1160" s="1"/>
      <c r="G1160" s="1"/>
      <c r="J1160" s="1"/>
      <c r="M1160" s="1"/>
    </row>
    <row r="1161" spans="3:13" x14ac:dyDescent="0.25">
      <c r="C1161" s="1"/>
      <c r="F1161" s="1"/>
      <c r="G1161" s="1"/>
      <c r="J1161" s="1"/>
      <c r="M1161" s="1"/>
    </row>
    <row r="1162" spans="3:13" x14ac:dyDescent="0.25">
      <c r="C1162" s="1"/>
      <c r="F1162" s="1"/>
      <c r="G1162" s="1"/>
      <c r="J1162" s="1"/>
      <c r="M1162" s="1"/>
    </row>
    <row r="1163" spans="3:13" x14ac:dyDescent="0.25">
      <c r="C1163" s="1"/>
      <c r="F1163" s="1"/>
      <c r="G1163" s="1"/>
      <c r="J1163" s="1"/>
      <c r="M1163" s="1"/>
    </row>
    <row r="1164" spans="3:13" x14ac:dyDescent="0.25">
      <c r="C1164" s="1"/>
      <c r="F1164" s="1"/>
      <c r="G1164" s="1"/>
      <c r="J1164" s="1"/>
      <c r="M1164" s="1"/>
    </row>
    <row r="1165" spans="3:13" x14ac:dyDescent="0.25">
      <c r="C1165" s="1"/>
      <c r="F1165" s="1"/>
      <c r="G1165" s="1"/>
      <c r="J1165" s="1"/>
      <c r="M1165" s="1"/>
    </row>
    <row r="1166" spans="3:13" x14ac:dyDescent="0.25">
      <c r="C1166" s="1"/>
      <c r="F1166" s="1"/>
      <c r="G1166" s="1"/>
      <c r="J1166" s="1"/>
      <c r="M1166" s="1"/>
    </row>
    <row r="1167" spans="3:13" x14ac:dyDescent="0.25">
      <c r="C1167" s="1"/>
      <c r="F1167" s="1"/>
      <c r="G1167" s="1"/>
      <c r="J1167" s="1"/>
      <c r="M1167" s="1"/>
    </row>
    <row r="1168" spans="3:13" x14ac:dyDescent="0.25">
      <c r="C1168" s="1"/>
      <c r="F1168" s="1"/>
      <c r="G1168" s="1"/>
      <c r="J1168" s="1"/>
      <c r="M1168" s="1"/>
    </row>
    <row r="1169" spans="3:13" x14ac:dyDescent="0.25">
      <c r="C1169" s="1"/>
      <c r="F1169" s="1"/>
      <c r="G1169" s="1"/>
      <c r="J1169" s="1"/>
      <c r="M1169" s="1"/>
    </row>
    <row r="1170" spans="3:13" x14ac:dyDescent="0.25">
      <c r="C1170" s="1"/>
      <c r="F1170" s="1"/>
      <c r="G1170" s="1"/>
      <c r="J1170" s="1"/>
      <c r="M1170" s="1"/>
    </row>
    <row r="1171" spans="3:13" x14ac:dyDescent="0.25">
      <c r="C1171" s="1"/>
      <c r="F1171" s="1"/>
      <c r="G1171" s="1"/>
      <c r="J1171" s="1"/>
      <c r="M1171" s="1"/>
    </row>
    <row r="1172" spans="3:13" x14ac:dyDescent="0.25">
      <c r="C1172" s="1"/>
      <c r="F1172" s="1"/>
      <c r="G1172" s="1"/>
      <c r="J1172" s="1"/>
      <c r="M1172" s="1"/>
    </row>
    <row r="1173" spans="3:13" x14ac:dyDescent="0.25">
      <c r="C1173" s="1"/>
      <c r="F1173" s="1"/>
      <c r="G1173" s="1"/>
      <c r="J1173" s="1"/>
      <c r="M1173" s="1"/>
    </row>
    <row r="1174" spans="3:13" x14ac:dyDescent="0.25">
      <c r="C1174" s="1"/>
      <c r="F1174" s="1"/>
      <c r="G1174" s="1"/>
      <c r="J1174" s="1"/>
      <c r="M1174" s="1"/>
    </row>
    <row r="1175" spans="3:13" x14ac:dyDescent="0.25">
      <c r="C1175" s="1"/>
      <c r="F1175" s="1"/>
      <c r="G1175" s="1"/>
      <c r="J1175" s="1"/>
      <c r="M1175" s="1"/>
    </row>
    <row r="1176" spans="3:13" x14ac:dyDescent="0.25">
      <c r="C1176" s="1"/>
      <c r="F1176" s="1"/>
      <c r="G1176" s="1"/>
      <c r="J1176" s="1"/>
      <c r="M1176" s="1"/>
    </row>
    <row r="1177" spans="3:13" x14ac:dyDescent="0.25">
      <c r="C1177" s="1"/>
      <c r="F1177" s="1"/>
      <c r="G1177" s="1"/>
      <c r="J1177" s="1"/>
      <c r="M1177" s="1"/>
    </row>
    <row r="1178" spans="3:13" x14ac:dyDescent="0.25">
      <c r="C1178" s="1"/>
      <c r="F1178" s="1"/>
      <c r="G1178" s="1"/>
      <c r="J1178" s="1"/>
      <c r="M1178" s="1"/>
    </row>
    <row r="1179" spans="3:13" x14ac:dyDescent="0.25">
      <c r="C1179" s="1"/>
      <c r="F1179" s="1"/>
      <c r="G1179" s="1"/>
      <c r="J1179" s="1"/>
      <c r="M1179" s="1"/>
    </row>
    <row r="1180" spans="3:13" x14ac:dyDescent="0.25">
      <c r="C1180" s="1"/>
      <c r="F1180" s="1"/>
      <c r="G1180" s="1"/>
      <c r="J1180" s="1"/>
      <c r="M1180" s="1"/>
    </row>
    <row r="1181" spans="3:13" x14ac:dyDescent="0.25">
      <c r="C1181" s="1"/>
      <c r="F1181" s="1"/>
      <c r="G1181" s="1"/>
      <c r="J1181" s="1"/>
      <c r="M1181" s="1"/>
    </row>
    <row r="1182" spans="3:13" x14ac:dyDescent="0.25">
      <c r="C1182" s="1"/>
      <c r="F1182" s="1"/>
      <c r="G1182" s="1"/>
      <c r="J1182" s="1"/>
      <c r="M1182" s="1"/>
    </row>
    <row r="1183" spans="3:13" x14ac:dyDescent="0.25">
      <c r="C1183" s="1"/>
      <c r="F1183" s="1"/>
      <c r="G1183" s="1"/>
      <c r="J1183" s="1"/>
      <c r="M1183" s="1"/>
    </row>
    <row r="1184" spans="3:13" x14ac:dyDescent="0.25">
      <c r="C1184" s="1"/>
      <c r="F1184" s="1"/>
      <c r="G1184" s="1"/>
      <c r="J1184" s="1"/>
      <c r="M1184" s="1"/>
    </row>
    <row r="1185" spans="3:13" x14ac:dyDescent="0.25">
      <c r="C1185" s="1"/>
      <c r="F1185" s="1"/>
      <c r="G1185" s="1"/>
      <c r="J1185" s="1"/>
      <c r="M1185" s="1"/>
    </row>
    <row r="1186" spans="3:13" x14ac:dyDescent="0.25">
      <c r="C1186" s="1"/>
      <c r="F1186" s="1"/>
      <c r="G1186" s="1"/>
      <c r="J1186" s="1"/>
      <c r="M1186" s="1"/>
    </row>
    <row r="1187" spans="3:13" x14ac:dyDescent="0.25">
      <c r="C1187" s="1"/>
      <c r="F1187" s="1"/>
      <c r="G1187" s="1"/>
      <c r="J1187" s="1"/>
      <c r="M1187" s="1"/>
    </row>
    <row r="1188" spans="3:13" x14ac:dyDescent="0.25">
      <c r="C1188" s="1"/>
      <c r="F1188" s="1"/>
      <c r="G1188" s="1"/>
      <c r="J1188" s="1"/>
      <c r="M1188" s="1"/>
    </row>
    <row r="1189" spans="3:13" x14ac:dyDescent="0.25">
      <c r="C1189" s="1"/>
      <c r="F1189" s="1"/>
      <c r="G1189" s="1"/>
      <c r="J1189" s="1"/>
      <c r="M1189" s="1"/>
    </row>
    <row r="1190" spans="3:13" x14ac:dyDescent="0.25">
      <c r="C1190" s="1"/>
      <c r="F1190" s="1"/>
      <c r="G1190" s="1"/>
      <c r="J1190" s="1"/>
      <c r="M1190" s="1"/>
    </row>
    <row r="1191" spans="3:13" x14ac:dyDescent="0.25">
      <c r="C1191" s="1"/>
      <c r="F1191" s="1"/>
      <c r="G1191" s="1"/>
      <c r="J1191" s="1"/>
      <c r="M1191" s="1"/>
    </row>
    <row r="1192" spans="3:13" x14ac:dyDescent="0.25">
      <c r="C1192" s="1"/>
      <c r="F1192" s="1"/>
      <c r="G1192" s="1"/>
      <c r="J1192" s="1"/>
      <c r="M1192" s="1"/>
    </row>
    <row r="1193" spans="3:13" x14ac:dyDescent="0.25">
      <c r="C1193" s="1"/>
      <c r="F1193" s="1"/>
      <c r="G1193" s="1"/>
      <c r="J1193" s="1"/>
      <c r="M1193" s="1"/>
    </row>
    <row r="1194" spans="3:13" x14ac:dyDescent="0.25">
      <c r="C1194" s="1"/>
      <c r="F1194" s="1"/>
      <c r="G1194" s="1"/>
      <c r="J1194" s="1"/>
      <c r="M1194" s="1"/>
    </row>
    <row r="1195" spans="3:13" x14ac:dyDescent="0.25">
      <c r="C1195" s="1"/>
      <c r="F1195" s="1"/>
      <c r="G1195" s="1"/>
      <c r="J1195" s="1"/>
      <c r="M1195" s="1"/>
    </row>
    <row r="1196" spans="3:13" x14ac:dyDescent="0.25">
      <c r="C1196" s="1"/>
      <c r="F1196" s="1"/>
      <c r="G1196" s="1"/>
      <c r="J1196" s="1"/>
      <c r="M1196" s="1"/>
    </row>
    <row r="1197" spans="3:13" x14ac:dyDescent="0.25">
      <c r="C1197" s="1"/>
      <c r="F1197" s="1"/>
      <c r="G1197" s="1"/>
      <c r="J1197" s="1"/>
      <c r="M1197" s="1"/>
    </row>
    <row r="1198" spans="3:13" x14ac:dyDescent="0.25">
      <c r="C1198" s="1"/>
      <c r="F1198" s="1"/>
      <c r="G1198" s="1"/>
      <c r="J1198" s="1"/>
      <c r="M1198" s="1"/>
    </row>
    <row r="1199" spans="3:13" x14ac:dyDescent="0.25">
      <c r="C1199" s="1"/>
      <c r="F1199" s="1"/>
      <c r="G1199" s="1"/>
      <c r="J1199" s="1"/>
      <c r="M1199" s="1"/>
    </row>
    <row r="1200" spans="3:13" x14ac:dyDescent="0.25">
      <c r="C1200" s="1"/>
      <c r="F1200" s="1"/>
      <c r="G1200" s="1"/>
      <c r="J1200" s="1"/>
      <c r="M1200" s="1"/>
    </row>
    <row r="1201" spans="3:13" x14ac:dyDescent="0.25">
      <c r="C1201" s="1"/>
      <c r="F1201" s="1"/>
      <c r="G1201" s="1"/>
      <c r="J1201" s="1"/>
      <c r="M1201" s="1"/>
    </row>
    <row r="1202" spans="3:13" x14ac:dyDescent="0.25">
      <c r="C1202" s="1"/>
      <c r="F1202" s="1"/>
      <c r="G1202" s="1"/>
      <c r="J1202" s="1"/>
      <c r="M1202" s="1"/>
    </row>
    <row r="1203" spans="3:13" x14ac:dyDescent="0.25">
      <c r="C1203" s="1"/>
      <c r="F1203" s="1"/>
      <c r="G1203" s="1"/>
      <c r="J1203" s="1"/>
      <c r="M1203" s="1"/>
    </row>
    <row r="1204" spans="3:13" x14ac:dyDescent="0.25">
      <c r="C1204" s="1"/>
      <c r="F1204" s="1"/>
      <c r="G1204" s="1"/>
      <c r="J1204" s="1"/>
      <c r="M1204" s="1"/>
    </row>
    <row r="1205" spans="3:13" x14ac:dyDescent="0.25">
      <c r="C1205" s="1"/>
      <c r="F1205" s="1"/>
      <c r="G1205" s="1"/>
      <c r="J1205" s="1"/>
      <c r="M1205" s="1"/>
    </row>
    <row r="1206" spans="3:13" x14ac:dyDescent="0.25">
      <c r="C1206" s="1"/>
      <c r="F1206" s="1"/>
      <c r="G1206" s="1"/>
      <c r="J1206" s="1"/>
      <c r="M1206" s="1"/>
    </row>
    <row r="1207" spans="3:13" x14ac:dyDescent="0.25">
      <c r="C1207" s="1"/>
      <c r="F1207" s="1"/>
      <c r="G1207" s="1"/>
      <c r="J1207" s="1"/>
      <c r="M1207" s="1"/>
    </row>
    <row r="1208" spans="3:13" x14ac:dyDescent="0.25">
      <c r="C1208" s="1"/>
      <c r="F1208" s="1"/>
      <c r="G1208" s="1"/>
      <c r="J1208" s="1"/>
      <c r="M1208" s="1"/>
    </row>
    <row r="1209" spans="3:13" x14ac:dyDescent="0.25">
      <c r="C1209" s="1"/>
      <c r="F1209" s="1"/>
      <c r="G1209" s="1"/>
      <c r="J1209" s="1"/>
      <c r="M1209" s="1"/>
    </row>
    <row r="1210" spans="3:13" x14ac:dyDescent="0.25">
      <c r="C1210" s="1"/>
      <c r="F1210" s="1"/>
      <c r="G1210" s="1"/>
      <c r="J1210" s="1"/>
      <c r="M1210" s="1"/>
    </row>
    <row r="1211" spans="3:13" x14ac:dyDescent="0.25">
      <c r="C1211" s="1"/>
      <c r="F1211" s="1"/>
      <c r="G1211" s="1"/>
      <c r="J1211" s="1"/>
      <c r="M1211" s="1"/>
    </row>
    <row r="1212" spans="3:13" x14ac:dyDescent="0.25">
      <c r="C1212" s="1"/>
      <c r="F1212" s="1"/>
      <c r="G1212" s="1"/>
      <c r="J1212" s="1"/>
      <c r="M1212" s="1"/>
    </row>
    <row r="1213" spans="3:13" x14ac:dyDescent="0.25">
      <c r="C1213" s="1"/>
      <c r="F1213" s="1"/>
      <c r="G1213" s="1"/>
      <c r="J1213" s="1"/>
      <c r="M1213" s="1"/>
    </row>
    <row r="1214" spans="3:13" x14ac:dyDescent="0.25">
      <c r="C1214" s="1"/>
      <c r="F1214" s="1"/>
      <c r="G1214" s="1"/>
      <c r="J1214" s="1"/>
      <c r="M1214" s="1"/>
    </row>
    <row r="1215" spans="3:13" x14ac:dyDescent="0.25">
      <c r="C1215" s="1"/>
      <c r="F1215" s="1"/>
      <c r="G1215" s="1"/>
      <c r="J1215" s="1"/>
      <c r="M1215" s="1"/>
    </row>
    <row r="1216" spans="3:13" x14ac:dyDescent="0.25">
      <c r="C1216" s="1"/>
      <c r="F1216" s="1"/>
      <c r="G1216" s="1"/>
      <c r="J1216" s="1"/>
      <c r="M1216" s="1"/>
    </row>
    <row r="1217" spans="3:13" x14ac:dyDescent="0.25">
      <c r="C1217" s="1"/>
      <c r="F1217" s="1"/>
      <c r="G1217" s="1"/>
      <c r="J1217" s="1"/>
      <c r="M1217" s="1"/>
    </row>
    <row r="1218" spans="3:13" x14ac:dyDescent="0.25">
      <c r="C1218" s="1"/>
      <c r="F1218" s="1"/>
      <c r="G1218" s="1"/>
      <c r="J1218" s="1"/>
      <c r="M1218" s="1"/>
    </row>
    <row r="1219" spans="3:13" x14ac:dyDescent="0.25">
      <c r="C1219" s="1"/>
      <c r="F1219" s="1"/>
      <c r="G1219" s="1"/>
      <c r="J1219" s="1"/>
      <c r="M1219" s="1"/>
    </row>
    <row r="1220" spans="3:13" x14ac:dyDescent="0.25">
      <c r="C1220" s="1"/>
      <c r="F1220" s="1"/>
      <c r="G1220" s="1"/>
      <c r="J1220" s="1"/>
      <c r="M1220" s="1"/>
    </row>
    <row r="1221" spans="3:13" x14ac:dyDescent="0.25">
      <c r="C1221" s="1"/>
      <c r="F1221" s="1"/>
      <c r="G1221" s="1"/>
      <c r="J1221" s="1"/>
      <c r="M1221" s="1"/>
    </row>
    <row r="1222" spans="3:13" x14ac:dyDescent="0.25">
      <c r="C1222" s="1"/>
      <c r="F1222" s="1"/>
      <c r="G1222" s="1"/>
      <c r="J1222" s="1"/>
      <c r="M1222" s="1"/>
    </row>
    <row r="1223" spans="3:13" x14ac:dyDescent="0.25">
      <c r="C1223" s="1"/>
      <c r="F1223" s="1"/>
      <c r="G1223" s="1"/>
      <c r="J1223" s="1"/>
      <c r="M1223" s="1"/>
    </row>
    <row r="1224" spans="3:13" x14ac:dyDescent="0.25">
      <c r="C1224" s="1"/>
      <c r="F1224" s="1"/>
      <c r="G1224" s="1"/>
      <c r="J1224" s="1"/>
      <c r="M1224" s="1"/>
    </row>
    <row r="1225" spans="3:13" x14ac:dyDescent="0.25">
      <c r="C1225" s="1"/>
      <c r="F1225" s="1"/>
      <c r="G1225" s="1"/>
      <c r="J1225" s="1"/>
      <c r="M1225" s="1"/>
    </row>
    <row r="1226" spans="3:13" x14ac:dyDescent="0.25">
      <c r="C1226" s="1"/>
      <c r="F1226" s="1"/>
      <c r="G1226" s="1"/>
      <c r="J1226" s="1"/>
      <c r="M1226" s="1"/>
    </row>
    <row r="1227" spans="3:13" x14ac:dyDescent="0.25">
      <c r="C1227" s="1"/>
      <c r="F1227" s="1"/>
      <c r="G1227" s="1"/>
      <c r="J1227" s="1"/>
      <c r="M1227" s="1"/>
    </row>
    <row r="1228" spans="3:13" x14ac:dyDescent="0.25">
      <c r="C1228" s="1"/>
      <c r="F1228" s="1"/>
      <c r="G1228" s="1"/>
      <c r="J1228" s="1"/>
      <c r="M1228" s="1"/>
    </row>
    <row r="1229" spans="3:13" x14ac:dyDescent="0.25">
      <c r="C1229" s="1"/>
      <c r="F1229" s="1"/>
      <c r="G1229" s="1"/>
      <c r="J1229" s="1"/>
      <c r="M1229" s="1"/>
    </row>
    <row r="1230" spans="3:13" x14ac:dyDescent="0.25">
      <c r="C1230" s="1"/>
      <c r="F1230" s="1"/>
      <c r="G1230" s="1"/>
      <c r="J1230" s="1"/>
      <c r="M1230" s="1"/>
    </row>
    <row r="1231" spans="3:13" x14ac:dyDescent="0.25">
      <c r="C1231" s="1"/>
      <c r="F1231" s="1"/>
      <c r="G1231" s="1"/>
      <c r="J1231" s="1"/>
      <c r="M1231" s="1"/>
    </row>
    <row r="1232" spans="3:13" x14ac:dyDescent="0.25">
      <c r="C1232" s="1"/>
      <c r="F1232" s="1"/>
      <c r="G1232" s="1"/>
      <c r="J1232" s="1"/>
      <c r="M1232" s="1"/>
    </row>
    <row r="1233" spans="3:13" x14ac:dyDescent="0.25">
      <c r="C1233" s="1"/>
      <c r="F1233" s="1"/>
      <c r="G1233" s="1"/>
      <c r="J1233" s="1"/>
      <c r="M1233" s="1"/>
    </row>
    <row r="1234" spans="3:13" x14ac:dyDescent="0.25">
      <c r="C1234" s="1"/>
      <c r="F1234" s="1"/>
      <c r="G1234" s="1"/>
      <c r="J1234" s="1"/>
      <c r="M1234" s="1"/>
    </row>
    <row r="1235" spans="3:13" x14ac:dyDescent="0.25">
      <c r="C1235" s="1"/>
      <c r="F1235" s="1"/>
      <c r="G1235" s="1"/>
      <c r="J1235" s="1"/>
      <c r="M1235" s="1"/>
    </row>
    <row r="1236" spans="3:13" x14ac:dyDescent="0.25">
      <c r="C1236" s="1"/>
      <c r="F1236" s="1"/>
      <c r="G1236" s="1"/>
      <c r="J1236" s="1"/>
      <c r="M1236" s="1"/>
    </row>
    <row r="1237" spans="3:13" x14ac:dyDescent="0.25">
      <c r="C1237" s="1"/>
      <c r="F1237" s="1"/>
      <c r="G1237" s="1"/>
      <c r="J1237" s="1"/>
      <c r="M1237" s="1"/>
    </row>
    <row r="1238" spans="3:13" x14ac:dyDescent="0.25">
      <c r="C1238" s="1"/>
      <c r="F1238" s="1"/>
      <c r="G1238" s="1"/>
      <c r="J1238" s="1"/>
      <c r="M1238" s="1"/>
    </row>
    <row r="1239" spans="3:13" x14ac:dyDescent="0.25">
      <c r="C1239" s="1"/>
      <c r="F1239" s="1"/>
      <c r="G1239" s="1"/>
      <c r="J1239" s="1"/>
      <c r="M1239" s="1"/>
    </row>
    <row r="1240" spans="3:13" x14ac:dyDescent="0.25">
      <c r="C1240" s="1"/>
      <c r="F1240" s="1"/>
      <c r="G1240" s="1"/>
      <c r="J1240" s="1"/>
      <c r="M1240" s="1"/>
    </row>
    <row r="1241" spans="3:13" x14ac:dyDescent="0.25">
      <c r="C1241" s="1"/>
      <c r="F1241" s="1"/>
      <c r="G1241" s="1"/>
      <c r="J1241" s="1"/>
      <c r="M1241" s="1"/>
    </row>
    <row r="1242" spans="3:13" x14ac:dyDescent="0.25">
      <c r="C1242" s="1"/>
      <c r="F1242" s="1"/>
      <c r="G1242" s="1"/>
      <c r="J1242" s="1"/>
      <c r="M1242" s="1"/>
    </row>
    <row r="1243" spans="3:13" x14ac:dyDescent="0.25">
      <c r="C1243" s="1"/>
      <c r="F1243" s="1"/>
      <c r="G1243" s="1"/>
      <c r="J1243" s="1"/>
      <c r="M1243" s="1"/>
    </row>
    <row r="1244" spans="3:13" x14ac:dyDescent="0.25">
      <c r="C1244" s="1"/>
      <c r="F1244" s="1"/>
      <c r="G1244" s="1"/>
      <c r="J1244" s="1"/>
      <c r="M1244" s="1"/>
    </row>
    <row r="1245" spans="3:13" x14ac:dyDescent="0.25">
      <c r="C1245" s="1"/>
      <c r="F1245" s="1"/>
      <c r="G1245" s="1"/>
      <c r="J1245" s="1"/>
      <c r="M1245" s="1"/>
    </row>
    <row r="1246" spans="3:13" x14ac:dyDescent="0.25">
      <c r="C1246" s="1"/>
      <c r="F1246" s="1"/>
      <c r="G1246" s="1"/>
      <c r="J1246" s="1"/>
      <c r="M1246" s="1"/>
    </row>
    <row r="1247" spans="3:13" x14ac:dyDescent="0.25">
      <c r="C1247" s="1"/>
      <c r="F1247" s="1"/>
      <c r="G1247" s="1"/>
      <c r="J1247" s="1"/>
      <c r="M1247" s="1"/>
    </row>
    <row r="1248" spans="3:13" x14ac:dyDescent="0.25">
      <c r="C1248" s="1"/>
      <c r="F1248" s="1"/>
      <c r="G1248" s="1"/>
      <c r="J1248" s="1"/>
      <c r="M1248" s="1"/>
    </row>
    <row r="1249" spans="3:13" x14ac:dyDescent="0.25">
      <c r="C1249" s="1"/>
      <c r="F1249" s="1"/>
      <c r="G1249" s="1"/>
      <c r="J1249" s="1"/>
      <c r="M1249" s="1"/>
    </row>
    <row r="1250" spans="3:13" x14ac:dyDescent="0.25">
      <c r="C1250" s="1"/>
      <c r="F1250" s="1"/>
      <c r="G1250" s="1"/>
      <c r="J1250" s="1"/>
      <c r="M1250" s="1"/>
    </row>
    <row r="1251" spans="3:13" x14ac:dyDescent="0.25">
      <c r="C1251" s="1"/>
      <c r="F1251" s="1"/>
      <c r="G1251" s="1"/>
      <c r="J1251" s="1"/>
      <c r="M1251" s="1"/>
    </row>
    <row r="1252" spans="3:13" x14ac:dyDescent="0.25">
      <c r="C1252" s="1"/>
      <c r="F1252" s="1"/>
      <c r="G1252" s="1"/>
      <c r="J1252" s="1"/>
      <c r="M1252" s="1"/>
    </row>
    <row r="1253" spans="3:13" x14ac:dyDescent="0.25">
      <c r="C1253" s="1"/>
      <c r="F1253" s="1"/>
      <c r="G1253" s="1"/>
      <c r="J1253" s="1"/>
      <c r="M1253" s="1"/>
    </row>
    <row r="1254" spans="3:13" x14ac:dyDescent="0.25">
      <c r="C1254" s="1"/>
      <c r="F1254" s="1"/>
      <c r="G1254" s="1"/>
      <c r="J1254" s="1"/>
      <c r="M1254" s="1"/>
    </row>
    <row r="1255" spans="3:13" x14ac:dyDescent="0.25">
      <c r="C1255" s="1"/>
      <c r="F1255" s="1"/>
      <c r="G1255" s="1"/>
      <c r="J1255" s="1"/>
      <c r="M1255" s="1"/>
    </row>
    <row r="1256" spans="3:13" x14ac:dyDescent="0.25">
      <c r="C1256" s="1"/>
      <c r="F1256" s="1"/>
      <c r="G1256" s="1"/>
      <c r="J1256" s="1"/>
      <c r="M1256" s="1"/>
    </row>
    <row r="1257" spans="3:13" x14ac:dyDescent="0.25">
      <c r="C1257" s="1"/>
      <c r="F1257" s="1"/>
      <c r="G1257" s="1"/>
      <c r="J1257" s="1"/>
      <c r="M1257" s="1"/>
    </row>
    <row r="1258" spans="3:13" x14ac:dyDescent="0.25">
      <c r="C1258" s="1"/>
      <c r="F1258" s="1"/>
      <c r="G1258" s="1"/>
      <c r="J1258" s="1"/>
      <c r="M1258" s="1"/>
    </row>
    <row r="1259" spans="3:13" x14ac:dyDescent="0.25">
      <c r="C1259" s="1"/>
      <c r="F1259" s="1"/>
      <c r="G1259" s="1"/>
      <c r="J1259" s="1"/>
      <c r="M1259" s="1"/>
    </row>
    <row r="1260" spans="3:13" x14ac:dyDescent="0.25">
      <c r="C1260" s="1"/>
      <c r="F1260" s="1"/>
      <c r="G1260" s="1"/>
      <c r="J1260" s="1"/>
      <c r="M1260" s="1"/>
    </row>
    <row r="1261" spans="3:13" x14ac:dyDescent="0.25">
      <c r="C1261" s="1"/>
      <c r="F1261" s="1"/>
      <c r="G1261" s="1"/>
      <c r="J1261" s="1"/>
      <c r="M1261" s="1"/>
    </row>
    <row r="1262" spans="3:13" x14ac:dyDescent="0.25">
      <c r="C1262" s="1"/>
      <c r="F1262" s="1"/>
      <c r="G1262" s="1"/>
      <c r="J1262" s="1"/>
      <c r="M1262" s="1"/>
    </row>
    <row r="1263" spans="3:13" x14ac:dyDescent="0.25">
      <c r="C1263" s="1"/>
      <c r="F1263" s="1"/>
      <c r="G1263" s="1"/>
      <c r="J1263" s="1"/>
      <c r="M1263" s="1"/>
    </row>
    <row r="1264" spans="3:13" x14ac:dyDescent="0.25">
      <c r="C1264" s="1"/>
      <c r="F1264" s="1"/>
      <c r="G1264" s="1"/>
      <c r="J1264" s="1"/>
      <c r="M1264" s="1"/>
    </row>
    <row r="1265" spans="3:13" x14ac:dyDescent="0.25">
      <c r="C1265" s="1"/>
      <c r="F1265" s="1"/>
      <c r="G1265" s="1"/>
      <c r="J1265" s="1"/>
      <c r="M1265" s="1"/>
    </row>
    <row r="1266" spans="3:13" x14ac:dyDescent="0.25">
      <c r="C1266" s="1"/>
      <c r="F1266" s="1"/>
      <c r="G1266" s="1"/>
      <c r="J1266" s="1"/>
      <c r="M1266" s="1"/>
    </row>
    <row r="1267" spans="3:13" x14ac:dyDescent="0.25">
      <c r="C1267" s="1"/>
      <c r="F1267" s="1"/>
      <c r="G1267" s="1"/>
      <c r="J1267" s="1"/>
      <c r="M1267" s="1"/>
    </row>
    <row r="1268" spans="3:13" x14ac:dyDescent="0.25">
      <c r="C1268" s="1"/>
      <c r="F1268" s="1"/>
      <c r="G1268" s="1"/>
      <c r="J1268" s="1"/>
      <c r="M1268" s="1"/>
    </row>
    <row r="1269" spans="3:13" x14ac:dyDescent="0.25">
      <c r="C1269" s="1"/>
      <c r="F1269" s="1"/>
      <c r="G1269" s="1"/>
      <c r="J1269" s="1"/>
      <c r="M1269" s="1"/>
    </row>
    <row r="1270" spans="3:13" x14ac:dyDescent="0.25">
      <c r="C1270" s="1"/>
      <c r="F1270" s="1"/>
      <c r="G1270" s="1"/>
      <c r="J1270" s="1"/>
      <c r="M1270" s="1"/>
    </row>
    <row r="1271" spans="3:13" x14ac:dyDescent="0.25">
      <c r="C1271" s="1"/>
      <c r="F1271" s="1"/>
      <c r="G1271" s="1"/>
      <c r="J1271" s="1"/>
      <c r="M1271" s="1"/>
    </row>
    <row r="1272" spans="3:13" x14ac:dyDescent="0.25">
      <c r="C1272" s="1"/>
      <c r="F1272" s="1"/>
      <c r="G1272" s="1"/>
      <c r="J1272" s="1"/>
      <c r="M1272" s="1"/>
    </row>
    <row r="1273" spans="3:13" x14ac:dyDescent="0.25">
      <c r="C1273" s="1"/>
      <c r="F1273" s="1"/>
      <c r="G1273" s="1"/>
      <c r="J1273" s="1"/>
      <c r="M1273" s="1"/>
    </row>
    <row r="1274" spans="3:13" x14ac:dyDescent="0.25">
      <c r="C1274" s="1"/>
      <c r="F1274" s="1"/>
      <c r="G1274" s="1"/>
      <c r="J1274" s="1"/>
      <c r="M1274" s="1"/>
    </row>
    <row r="1275" spans="3:13" x14ac:dyDescent="0.25">
      <c r="C1275" s="1"/>
      <c r="F1275" s="1"/>
      <c r="G1275" s="1"/>
      <c r="J1275" s="1"/>
      <c r="M1275" s="1"/>
    </row>
    <row r="1276" spans="3:13" x14ac:dyDescent="0.25">
      <c r="C1276" s="1"/>
      <c r="F1276" s="1"/>
      <c r="G1276" s="1"/>
      <c r="J1276" s="1"/>
      <c r="M1276" s="1"/>
    </row>
    <row r="1277" spans="3:13" x14ac:dyDescent="0.25">
      <c r="C1277" s="1"/>
      <c r="F1277" s="1"/>
      <c r="G1277" s="1"/>
      <c r="J1277" s="1"/>
      <c r="M1277" s="1"/>
    </row>
    <row r="1278" spans="3:13" x14ac:dyDescent="0.25">
      <c r="C1278" s="1"/>
      <c r="F1278" s="1"/>
      <c r="G1278" s="1"/>
      <c r="J1278" s="1"/>
      <c r="M1278" s="1"/>
    </row>
    <row r="1279" spans="3:13" x14ac:dyDescent="0.25">
      <c r="C1279" s="1"/>
      <c r="F1279" s="1"/>
      <c r="G1279" s="1"/>
      <c r="J1279" s="1"/>
      <c r="M1279" s="1"/>
    </row>
    <row r="1280" spans="3:13" x14ac:dyDescent="0.25">
      <c r="C1280" s="1"/>
      <c r="F1280" s="1"/>
      <c r="G1280" s="1"/>
      <c r="J1280" s="1"/>
      <c r="M1280" s="1"/>
    </row>
    <row r="1281" spans="3:13" x14ac:dyDescent="0.25">
      <c r="C1281" s="1"/>
      <c r="F1281" s="1"/>
      <c r="G1281" s="1"/>
      <c r="J1281" s="1"/>
      <c r="M1281" s="1"/>
    </row>
    <row r="1282" spans="3:13" x14ac:dyDescent="0.25">
      <c r="C1282" s="1"/>
      <c r="F1282" s="1"/>
      <c r="G1282" s="1"/>
      <c r="J1282" s="1"/>
      <c r="M1282" s="1"/>
    </row>
    <row r="1283" spans="3:13" x14ac:dyDescent="0.25">
      <c r="C1283" s="1"/>
      <c r="F1283" s="1"/>
      <c r="G1283" s="1"/>
      <c r="J1283" s="1"/>
      <c r="M1283" s="1"/>
    </row>
    <row r="1284" spans="3:13" x14ac:dyDescent="0.25">
      <c r="C1284" s="1"/>
      <c r="F1284" s="1"/>
      <c r="G1284" s="1"/>
      <c r="J1284" s="1"/>
      <c r="M1284" s="1"/>
    </row>
    <row r="1285" spans="3:13" x14ac:dyDescent="0.25">
      <c r="C1285" s="1"/>
      <c r="F1285" s="1"/>
      <c r="G1285" s="1"/>
      <c r="J1285" s="1"/>
      <c r="M1285" s="1"/>
    </row>
    <row r="1286" spans="3:13" x14ac:dyDescent="0.25">
      <c r="C1286" s="1"/>
      <c r="F1286" s="1"/>
      <c r="G1286" s="1"/>
      <c r="J1286" s="1"/>
      <c r="M1286" s="1"/>
    </row>
    <row r="1287" spans="3:13" x14ac:dyDescent="0.25">
      <c r="C1287" s="1"/>
      <c r="F1287" s="1"/>
      <c r="G1287" s="1"/>
      <c r="J1287" s="1"/>
      <c r="M1287" s="1"/>
    </row>
    <row r="1288" spans="3:13" x14ac:dyDescent="0.25">
      <c r="C1288" s="1"/>
      <c r="F1288" s="1"/>
      <c r="G1288" s="1"/>
      <c r="J1288" s="1"/>
      <c r="M1288" s="1"/>
    </row>
    <row r="1289" spans="3:13" x14ac:dyDescent="0.25">
      <c r="C1289" s="1"/>
      <c r="F1289" s="1"/>
      <c r="G1289" s="1"/>
      <c r="J1289" s="1"/>
      <c r="M1289" s="1"/>
    </row>
    <row r="1290" spans="3:13" x14ac:dyDescent="0.25">
      <c r="C1290" s="1"/>
      <c r="F1290" s="1"/>
      <c r="G1290" s="1"/>
      <c r="J1290" s="1"/>
      <c r="M1290" s="1"/>
    </row>
    <row r="1291" spans="3:13" x14ac:dyDescent="0.25">
      <c r="C1291" s="1"/>
      <c r="F1291" s="1"/>
      <c r="G1291" s="1"/>
      <c r="J1291" s="1"/>
      <c r="M1291" s="1"/>
    </row>
    <row r="1292" spans="3:13" x14ac:dyDescent="0.25">
      <c r="C1292" s="1"/>
      <c r="F1292" s="1"/>
      <c r="G1292" s="1"/>
      <c r="J1292" s="1"/>
      <c r="M1292" s="1"/>
    </row>
    <row r="1293" spans="3:13" x14ac:dyDescent="0.25">
      <c r="C1293" s="1"/>
      <c r="F1293" s="1"/>
      <c r="G1293" s="1"/>
      <c r="J1293" s="1"/>
      <c r="M1293" s="1"/>
    </row>
    <row r="1294" spans="3:13" x14ac:dyDescent="0.25">
      <c r="C1294" s="1"/>
      <c r="F1294" s="1"/>
      <c r="G1294" s="1"/>
      <c r="J1294" s="1"/>
      <c r="M1294" s="1"/>
    </row>
    <row r="1295" spans="3:13" x14ac:dyDescent="0.25">
      <c r="C1295" s="1"/>
      <c r="F1295" s="1"/>
      <c r="G1295" s="1"/>
      <c r="J1295" s="1"/>
      <c r="M1295" s="1"/>
    </row>
    <row r="1296" spans="3:13" x14ac:dyDescent="0.25">
      <c r="C1296" s="1"/>
      <c r="F1296" s="1"/>
      <c r="G1296" s="1"/>
      <c r="J1296" s="1"/>
      <c r="M1296" s="1"/>
    </row>
    <row r="1297" spans="3:13" x14ac:dyDescent="0.25">
      <c r="C1297" s="1"/>
      <c r="F1297" s="1"/>
      <c r="G1297" s="1"/>
      <c r="J1297" s="1"/>
      <c r="M1297" s="1"/>
    </row>
    <row r="1298" spans="3:13" x14ac:dyDescent="0.25">
      <c r="C1298" s="1"/>
      <c r="F1298" s="1"/>
      <c r="G1298" s="1"/>
      <c r="J1298" s="1"/>
      <c r="M1298" s="1"/>
    </row>
    <row r="1299" spans="3:13" x14ac:dyDescent="0.25">
      <c r="C1299" s="1"/>
      <c r="F1299" s="1"/>
      <c r="G1299" s="1"/>
      <c r="J1299" s="1"/>
      <c r="M1299" s="1"/>
    </row>
    <row r="1300" spans="3:13" x14ac:dyDescent="0.25">
      <c r="C1300" s="1"/>
      <c r="F1300" s="1"/>
      <c r="G1300" s="1"/>
      <c r="J1300" s="1"/>
      <c r="M1300" s="1"/>
    </row>
    <row r="1301" spans="3:13" x14ac:dyDescent="0.25">
      <c r="C1301" s="1"/>
      <c r="F1301" s="1"/>
      <c r="G1301" s="1"/>
      <c r="J1301" s="1"/>
      <c r="M1301" s="1"/>
    </row>
    <row r="1302" spans="3:13" x14ac:dyDescent="0.25">
      <c r="C1302" s="1"/>
      <c r="F1302" s="1"/>
      <c r="G1302" s="1"/>
      <c r="J1302" s="1"/>
      <c r="M1302" s="1"/>
    </row>
    <row r="1303" spans="3:13" x14ac:dyDescent="0.25">
      <c r="C1303" s="1"/>
      <c r="F1303" s="1"/>
      <c r="G1303" s="1"/>
      <c r="J1303" s="1"/>
      <c r="M1303" s="1"/>
    </row>
    <row r="1304" spans="3:13" x14ac:dyDescent="0.25">
      <c r="C1304" s="1"/>
      <c r="F1304" s="1"/>
      <c r="G1304" s="1"/>
      <c r="J1304" s="1"/>
      <c r="M1304" s="1"/>
    </row>
    <row r="1305" spans="3:13" x14ac:dyDescent="0.25">
      <c r="C1305" s="1"/>
      <c r="F1305" s="1"/>
      <c r="G1305" s="1"/>
      <c r="J1305" s="1"/>
      <c r="M1305" s="1"/>
    </row>
    <row r="1306" spans="3:13" x14ac:dyDescent="0.25">
      <c r="C1306" s="1"/>
      <c r="F1306" s="1"/>
      <c r="G1306" s="1"/>
      <c r="J1306" s="1"/>
      <c r="M1306" s="1"/>
    </row>
    <row r="1307" spans="3:13" x14ac:dyDescent="0.25">
      <c r="C1307" s="1"/>
      <c r="F1307" s="1"/>
      <c r="G1307" s="1"/>
      <c r="J1307" s="1"/>
      <c r="M1307" s="1"/>
    </row>
    <row r="1308" spans="3:13" x14ac:dyDescent="0.25">
      <c r="C1308" s="1"/>
      <c r="F1308" s="1"/>
      <c r="G1308" s="1"/>
      <c r="J1308" s="1"/>
      <c r="M1308" s="1"/>
    </row>
    <row r="1309" spans="3:13" x14ac:dyDescent="0.25">
      <c r="C1309" s="1"/>
      <c r="F1309" s="1"/>
      <c r="G1309" s="1"/>
      <c r="J1309" s="1"/>
      <c r="M1309" s="1"/>
    </row>
    <row r="1310" spans="3:13" x14ac:dyDescent="0.25">
      <c r="C1310" s="1"/>
      <c r="F1310" s="1"/>
      <c r="G1310" s="1"/>
      <c r="J1310" s="1"/>
      <c r="M1310" s="1"/>
    </row>
    <row r="1311" spans="3:13" x14ac:dyDescent="0.25">
      <c r="C1311" s="1"/>
      <c r="F1311" s="1"/>
      <c r="G1311" s="1"/>
      <c r="J1311" s="1"/>
      <c r="M1311" s="1"/>
    </row>
    <row r="1312" spans="3:13" x14ac:dyDescent="0.25">
      <c r="C1312" s="1"/>
      <c r="F1312" s="1"/>
      <c r="G1312" s="1"/>
      <c r="J1312" s="1"/>
      <c r="M1312" s="1"/>
    </row>
    <row r="1313" spans="3:13" x14ac:dyDescent="0.25">
      <c r="C1313" s="1"/>
      <c r="F1313" s="1"/>
      <c r="G1313" s="1"/>
      <c r="J1313" s="1"/>
      <c r="M1313" s="1"/>
    </row>
    <row r="1314" spans="3:13" x14ac:dyDescent="0.25">
      <c r="C1314" s="1"/>
      <c r="F1314" s="1"/>
      <c r="G1314" s="1"/>
      <c r="J1314" s="1"/>
      <c r="M1314" s="1"/>
    </row>
    <row r="1315" spans="3:13" x14ac:dyDescent="0.25">
      <c r="C1315" s="1"/>
      <c r="F1315" s="1"/>
      <c r="G1315" s="1"/>
      <c r="J1315" s="1"/>
      <c r="M1315" s="1"/>
    </row>
    <row r="1316" spans="3:13" x14ac:dyDescent="0.25">
      <c r="C1316" s="1"/>
      <c r="F1316" s="1"/>
      <c r="G1316" s="1"/>
      <c r="J1316" s="1"/>
      <c r="M1316" s="1"/>
    </row>
    <row r="1317" spans="3:13" x14ac:dyDescent="0.25">
      <c r="C1317" s="1"/>
      <c r="F1317" s="1"/>
      <c r="G1317" s="1"/>
      <c r="J1317" s="1"/>
      <c r="M1317" s="1"/>
    </row>
    <row r="1318" spans="3:13" x14ac:dyDescent="0.25">
      <c r="C1318" s="1"/>
      <c r="F1318" s="1"/>
      <c r="G1318" s="1"/>
      <c r="J1318" s="1"/>
      <c r="M1318" s="1"/>
    </row>
    <row r="1319" spans="3:13" x14ac:dyDescent="0.25">
      <c r="C1319" s="1"/>
      <c r="F1319" s="1"/>
      <c r="G1319" s="1"/>
      <c r="J1319" s="1"/>
      <c r="M1319" s="1"/>
    </row>
    <row r="1320" spans="3:13" x14ac:dyDescent="0.25">
      <c r="C1320" s="1"/>
      <c r="F1320" s="1"/>
      <c r="G1320" s="1"/>
      <c r="J1320" s="1"/>
      <c r="M1320" s="1"/>
    </row>
    <row r="1321" spans="3:13" x14ac:dyDescent="0.25">
      <c r="C1321" s="1"/>
      <c r="F1321" s="1"/>
      <c r="G1321" s="1"/>
      <c r="J1321" s="1"/>
      <c r="M1321" s="1"/>
    </row>
    <row r="1322" spans="3:13" x14ac:dyDescent="0.25">
      <c r="C1322" s="1"/>
      <c r="F1322" s="1"/>
      <c r="G1322" s="1"/>
      <c r="J1322" s="1"/>
      <c r="M1322" s="1"/>
    </row>
    <row r="1323" spans="3:13" x14ac:dyDescent="0.25">
      <c r="C1323" s="1"/>
      <c r="F1323" s="1"/>
      <c r="G1323" s="1"/>
      <c r="J1323" s="1"/>
      <c r="M1323" s="1"/>
    </row>
    <row r="1324" spans="3:13" x14ac:dyDescent="0.25">
      <c r="C1324" s="1"/>
      <c r="F1324" s="1"/>
      <c r="G1324" s="1"/>
      <c r="J1324" s="1"/>
      <c r="M1324" s="1"/>
    </row>
    <row r="1325" spans="3:13" x14ac:dyDescent="0.25">
      <c r="C1325" s="1"/>
      <c r="F1325" s="1"/>
      <c r="G1325" s="1"/>
      <c r="J1325" s="1"/>
      <c r="M1325" s="1"/>
    </row>
    <row r="1326" spans="3:13" x14ac:dyDescent="0.25">
      <c r="C1326" s="1"/>
      <c r="F1326" s="1"/>
      <c r="G1326" s="1"/>
      <c r="J1326" s="1"/>
      <c r="M1326" s="1"/>
    </row>
    <row r="1327" spans="3:13" x14ac:dyDescent="0.25">
      <c r="C1327" s="1"/>
      <c r="F1327" s="1"/>
      <c r="G1327" s="1"/>
      <c r="J1327" s="1"/>
      <c r="M1327" s="1"/>
    </row>
    <row r="1328" spans="3:13" x14ac:dyDescent="0.25">
      <c r="C1328" s="1"/>
      <c r="F1328" s="1"/>
      <c r="G1328" s="1"/>
      <c r="J1328" s="1"/>
      <c r="M1328" s="1"/>
    </row>
    <row r="1329" spans="3:13" x14ac:dyDescent="0.25">
      <c r="C1329" s="1"/>
      <c r="F1329" s="1"/>
      <c r="G1329" s="1"/>
      <c r="J1329" s="1"/>
      <c r="M1329" s="1"/>
    </row>
    <row r="1330" spans="3:13" x14ac:dyDescent="0.25">
      <c r="C1330" s="1"/>
      <c r="F1330" s="1"/>
      <c r="G1330" s="1"/>
      <c r="J1330" s="1"/>
      <c r="M1330" s="1"/>
    </row>
    <row r="1331" spans="3:13" x14ac:dyDescent="0.25">
      <c r="C1331" s="1"/>
      <c r="F1331" s="1"/>
      <c r="G1331" s="1"/>
      <c r="J1331" s="1"/>
      <c r="M1331" s="1"/>
    </row>
    <row r="1332" spans="3:13" x14ac:dyDescent="0.25">
      <c r="C1332" s="1"/>
      <c r="F1332" s="1"/>
      <c r="G1332" s="1"/>
      <c r="J1332" s="1"/>
      <c r="M1332" s="1"/>
    </row>
    <row r="1333" spans="3:13" x14ac:dyDescent="0.25">
      <c r="C1333" s="1"/>
      <c r="F1333" s="1"/>
      <c r="G1333" s="1"/>
      <c r="J1333" s="1"/>
      <c r="M1333" s="1"/>
    </row>
    <row r="1334" spans="3:13" x14ac:dyDescent="0.25">
      <c r="C1334" s="1"/>
      <c r="F1334" s="1"/>
      <c r="G1334" s="1"/>
      <c r="J1334" s="1"/>
      <c r="M1334" s="1"/>
    </row>
    <row r="1335" spans="3:13" x14ac:dyDescent="0.25">
      <c r="C1335" s="1"/>
      <c r="F1335" s="1"/>
      <c r="G1335" s="1"/>
      <c r="J1335" s="1"/>
      <c r="M1335" s="1"/>
    </row>
    <row r="1336" spans="3:13" x14ac:dyDescent="0.25">
      <c r="C1336" s="1"/>
      <c r="F1336" s="1"/>
      <c r="G1336" s="1"/>
      <c r="J1336" s="1"/>
      <c r="M1336" s="1"/>
    </row>
    <row r="1337" spans="3:13" x14ac:dyDescent="0.25">
      <c r="C1337" s="1"/>
      <c r="F1337" s="1"/>
      <c r="G1337" s="1"/>
      <c r="J1337" s="1"/>
      <c r="M1337" s="1"/>
    </row>
    <row r="1338" spans="3:13" x14ac:dyDescent="0.25">
      <c r="C1338" s="1"/>
      <c r="F1338" s="1"/>
      <c r="G1338" s="1"/>
      <c r="J1338" s="1"/>
      <c r="M1338" s="1"/>
    </row>
    <row r="1339" spans="3:13" x14ac:dyDescent="0.25">
      <c r="C1339" s="1"/>
      <c r="F1339" s="1"/>
      <c r="G1339" s="1"/>
      <c r="J1339" s="1"/>
      <c r="M1339" s="1"/>
    </row>
    <row r="1340" spans="3:13" x14ac:dyDescent="0.25">
      <c r="C1340" s="1"/>
      <c r="F1340" s="1"/>
      <c r="G1340" s="1"/>
      <c r="J1340" s="1"/>
      <c r="M1340" s="1"/>
    </row>
    <row r="1341" spans="3:13" x14ac:dyDescent="0.25">
      <c r="C1341" s="1"/>
      <c r="F1341" s="1"/>
      <c r="G1341" s="1"/>
      <c r="J1341" s="1"/>
      <c r="M1341" s="1"/>
    </row>
    <row r="1342" spans="3:13" x14ac:dyDescent="0.25">
      <c r="C1342" s="1"/>
      <c r="F1342" s="1"/>
      <c r="G1342" s="1"/>
      <c r="J1342" s="1"/>
      <c r="M1342" s="1"/>
    </row>
    <row r="1343" spans="3:13" x14ac:dyDescent="0.25">
      <c r="C1343" s="1"/>
      <c r="F1343" s="1"/>
      <c r="G1343" s="1"/>
      <c r="J1343" s="1"/>
      <c r="M1343" s="1"/>
    </row>
    <row r="1344" spans="3:13" x14ac:dyDescent="0.25">
      <c r="C1344" s="1"/>
      <c r="F1344" s="1"/>
      <c r="G1344" s="1"/>
      <c r="J1344" s="1"/>
      <c r="M1344" s="1"/>
    </row>
    <row r="1345" spans="3:13" x14ac:dyDescent="0.25">
      <c r="C1345" s="1"/>
      <c r="F1345" s="1"/>
      <c r="G1345" s="1"/>
      <c r="J1345" s="1"/>
      <c r="M1345" s="1"/>
    </row>
    <row r="1346" spans="3:13" x14ac:dyDescent="0.25">
      <c r="C1346" s="1"/>
      <c r="F1346" s="1"/>
      <c r="G1346" s="1"/>
      <c r="J1346" s="1"/>
      <c r="M1346" s="1"/>
    </row>
    <row r="1347" spans="3:13" x14ac:dyDescent="0.25">
      <c r="C1347" s="1"/>
      <c r="F1347" s="1"/>
      <c r="G1347" s="1"/>
      <c r="J1347" s="1"/>
      <c r="M1347" s="1"/>
    </row>
    <row r="1348" spans="3:13" x14ac:dyDescent="0.25">
      <c r="C1348" s="1"/>
      <c r="F1348" s="1"/>
      <c r="G1348" s="1"/>
      <c r="J1348" s="1"/>
      <c r="M1348" s="1"/>
    </row>
    <row r="1349" spans="3:13" x14ac:dyDescent="0.25">
      <c r="C1349" s="1"/>
      <c r="F1349" s="1"/>
      <c r="G1349" s="1"/>
      <c r="J1349" s="1"/>
      <c r="M1349" s="1"/>
    </row>
    <row r="1350" spans="3:13" x14ac:dyDescent="0.25">
      <c r="C1350" s="1"/>
      <c r="F1350" s="1"/>
      <c r="G1350" s="1"/>
      <c r="J1350" s="1"/>
      <c r="M1350" s="1"/>
    </row>
    <row r="1351" spans="3:13" x14ac:dyDescent="0.25">
      <c r="C1351" s="1"/>
      <c r="F1351" s="1"/>
      <c r="G1351" s="1"/>
      <c r="J1351" s="1"/>
      <c r="M1351" s="1"/>
    </row>
    <row r="1352" spans="3:13" x14ac:dyDescent="0.25">
      <c r="C1352" s="1"/>
      <c r="F1352" s="1"/>
      <c r="G1352" s="1"/>
      <c r="J1352" s="1"/>
      <c r="M1352" s="1"/>
    </row>
    <row r="1353" spans="3:13" x14ac:dyDescent="0.25">
      <c r="C1353" s="1"/>
      <c r="F1353" s="1"/>
      <c r="G1353" s="1"/>
      <c r="J1353" s="1"/>
      <c r="M1353" s="1"/>
    </row>
    <row r="1354" spans="3:13" x14ac:dyDescent="0.25">
      <c r="C1354" s="1"/>
      <c r="F1354" s="1"/>
      <c r="G1354" s="1"/>
      <c r="J1354" s="1"/>
      <c r="M1354" s="1"/>
    </row>
    <row r="1355" spans="3:13" x14ac:dyDescent="0.25">
      <c r="C1355" s="1"/>
      <c r="F1355" s="1"/>
      <c r="G1355" s="1"/>
      <c r="J1355" s="1"/>
      <c r="M1355" s="1"/>
    </row>
    <row r="1356" spans="3:13" x14ac:dyDescent="0.25">
      <c r="C1356" s="1"/>
      <c r="F1356" s="1"/>
      <c r="G1356" s="1"/>
      <c r="J1356" s="1"/>
      <c r="M1356" s="1"/>
    </row>
    <row r="1357" spans="3:13" x14ac:dyDescent="0.25">
      <c r="C1357" s="1"/>
      <c r="F1357" s="1"/>
      <c r="G1357" s="1"/>
      <c r="J1357" s="1"/>
      <c r="M1357" s="1"/>
    </row>
    <row r="1358" spans="3:13" x14ac:dyDescent="0.25">
      <c r="C1358" s="1"/>
      <c r="F1358" s="1"/>
      <c r="G1358" s="1"/>
      <c r="J1358" s="1"/>
      <c r="M1358" s="1"/>
    </row>
    <row r="1359" spans="3:13" x14ac:dyDescent="0.25">
      <c r="C1359" s="1"/>
      <c r="F1359" s="1"/>
      <c r="G1359" s="1"/>
      <c r="J1359" s="1"/>
      <c r="M1359" s="1"/>
    </row>
    <row r="1360" spans="3:13" x14ac:dyDescent="0.25">
      <c r="C1360" s="1"/>
      <c r="F1360" s="1"/>
      <c r="G1360" s="1"/>
      <c r="J1360" s="1"/>
      <c r="M1360" s="1"/>
    </row>
    <row r="1361" spans="3:13" x14ac:dyDescent="0.25">
      <c r="C1361" s="1"/>
      <c r="F1361" s="1"/>
      <c r="G1361" s="1"/>
      <c r="J1361" s="1"/>
      <c r="M1361" s="1"/>
    </row>
    <row r="1362" spans="3:13" x14ac:dyDescent="0.25">
      <c r="C1362" s="1"/>
      <c r="F1362" s="1"/>
      <c r="G1362" s="1"/>
      <c r="J1362" s="1"/>
      <c r="M1362" s="1"/>
    </row>
    <row r="1363" spans="3:13" x14ac:dyDescent="0.25">
      <c r="C1363" s="1"/>
      <c r="F1363" s="1"/>
      <c r="G1363" s="1"/>
      <c r="J1363" s="1"/>
      <c r="M1363" s="1"/>
    </row>
    <row r="1364" spans="3:13" x14ac:dyDescent="0.25">
      <c r="C1364" s="1"/>
      <c r="F1364" s="1"/>
      <c r="G1364" s="1"/>
      <c r="J1364" s="1"/>
      <c r="M1364" s="1"/>
    </row>
    <row r="1365" spans="3:13" x14ac:dyDescent="0.25">
      <c r="C1365" s="1"/>
      <c r="F1365" s="1"/>
      <c r="G1365" s="1"/>
      <c r="J1365" s="1"/>
      <c r="M1365" s="1"/>
    </row>
    <row r="1366" spans="3:13" x14ac:dyDescent="0.25">
      <c r="C1366" s="1"/>
      <c r="F1366" s="1"/>
      <c r="G1366" s="1"/>
      <c r="J1366" s="1"/>
      <c r="M1366" s="1"/>
    </row>
    <row r="1367" spans="3:13" x14ac:dyDescent="0.25">
      <c r="C1367" s="1"/>
      <c r="F1367" s="1"/>
      <c r="G1367" s="1"/>
      <c r="J1367" s="1"/>
      <c r="M1367" s="1"/>
    </row>
    <row r="1368" spans="3:13" x14ac:dyDescent="0.25">
      <c r="C1368" s="1"/>
      <c r="F1368" s="1"/>
      <c r="G1368" s="1"/>
      <c r="J1368" s="1"/>
      <c r="M1368" s="1"/>
    </row>
    <row r="1369" spans="3:13" x14ac:dyDescent="0.25">
      <c r="C1369" s="1"/>
      <c r="F1369" s="1"/>
      <c r="G1369" s="1"/>
      <c r="J1369" s="1"/>
      <c r="M1369" s="1"/>
    </row>
    <row r="1370" spans="3:13" x14ac:dyDescent="0.25">
      <c r="C1370" s="1"/>
      <c r="F1370" s="1"/>
      <c r="G1370" s="1"/>
      <c r="J1370" s="1"/>
      <c r="M1370" s="1"/>
    </row>
    <row r="1371" spans="3:13" x14ac:dyDescent="0.25">
      <c r="C1371" s="1"/>
      <c r="F1371" s="1"/>
      <c r="G1371" s="1"/>
      <c r="J1371" s="1"/>
      <c r="M1371" s="1"/>
    </row>
    <row r="1372" spans="3:13" x14ac:dyDescent="0.25">
      <c r="C1372" s="1"/>
      <c r="F1372" s="1"/>
      <c r="G1372" s="1"/>
      <c r="J1372" s="1"/>
      <c r="M1372" s="1"/>
    </row>
    <row r="1373" spans="3:13" x14ac:dyDescent="0.25">
      <c r="C1373" s="1"/>
      <c r="F1373" s="1"/>
      <c r="G1373" s="1"/>
      <c r="J1373" s="1"/>
      <c r="M1373" s="1"/>
    </row>
    <row r="1374" spans="3:13" x14ac:dyDescent="0.25">
      <c r="C1374" s="1"/>
      <c r="F1374" s="1"/>
      <c r="G1374" s="1"/>
      <c r="J1374" s="1"/>
      <c r="M1374" s="1"/>
    </row>
    <row r="1375" spans="3:13" x14ac:dyDescent="0.25">
      <c r="C1375" s="1"/>
      <c r="F1375" s="1"/>
      <c r="G1375" s="1"/>
      <c r="J1375" s="1"/>
      <c r="M1375" s="1"/>
    </row>
    <row r="1376" spans="3:13" x14ac:dyDescent="0.25">
      <c r="C1376" s="1"/>
      <c r="F1376" s="1"/>
      <c r="G1376" s="1"/>
      <c r="J1376" s="1"/>
      <c r="M1376" s="1"/>
    </row>
    <row r="1377" spans="3:13" x14ac:dyDescent="0.25">
      <c r="C1377" s="1"/>
      <c r="F1377" s="1"/>
      <c r="G1377" s="1"/>
      <c r="J1377" s="1"/>
      <c r="M1377" s="1"/>
    </row>
    <row r="1378" spans="3:13" x14ac:dyDescent="0.25">
      <c r="C1378" s="1"/>
      <c r="F1378" s="1"/>
      <c r="G1378" s="1"/>
      <c r="J1378" s="1"/>
      <c r="M1378" s="1"/>
    </row>
    <row r="1379" spans="3:13" x14ac:dyDescent="0.25">
      <c r="C1379" s="1"/>
      <c r="F1379" s="1"/>
      <c r="G1379" s="1"/>
      <c r="J1379" s="1"/>
      <c r="M1379" s="1"/>
    </row>
    <row r="1380" spans="3:13" x14ac:dyDescent="0.25">
      <c r="C1380" s="1"/>
      <c r="F1380" s="1"/>
      <c r="G1380" s="1"/>
      <c r="J1380" s="1"/>
      <c r="M1380" s="1"/>
    </row>
    <row r="1381" spans="3:13" x14ac:dyDescent="0.25">
      <c r="C1381" s="1"/>
      <c r="F1381" s="1"/>
      <c r="G1381" s="1"/>
      <c r="J1381" s="1"/>
      <c r="M1381" s="1"/>
    </row>
    <row r="1382" spans="3:13" x14ac:dyDescent="0.25">
      <c r="C1382" s="1"/>
      <c r="F1382" s="1"/>
      <c r="G1382" s="1"/>
      <c r="J1382" s="1"/>
      <c r="M1382" s="1"/>
    </row>
    <row r="1383" spans="3:13" x14ac:dyDescent="0.25">
      <c r="C1383" s="1"/>
      <c r="F1383" s="1"/>
      <c r="G1383" s="1"/>
      <c r="J1383" s="1"/>
      <c r="M1383" s="1"/>
    </row>
    <row r="1384" spans="3:13" x14ac:dyDescent="0.25">
      <c r="C1384" s="1"/>
      <c r="F1384" s="1"/>
      <c r="G1384" s="1"/>
      <c r="J1384" s="1"/>
      <c r="M1384" s="1"/>
    </row>
    <row r="1385" spans="3:13" x14ac:dyDescent="0.25">
      <c r="C1385" s="1"/>
      <c r="F1385" s="1"/>
      <c r="G1385" s="1"/>
      <c r="J1385" s="1"/>
      <c r="M1385" s="1"/>
    </row>
    <row r="1386" spans="3:13" x14ac:dyDescent="0.25">
      <c r="C1386" s="1"/>
      <c r="F1386" s="1"/>
      <c r="G1386" s="1"/>
      <c r="J1386" s="1"/>
      <c r="M1386" s="1"/>
    </row>
    <row r="1387" spans="3:13" x14ac:dyDescent="0.25">
      <c r="C1387" s="1"/>
      <c r="F1387" s="1"/>
      <c r="G1387" s="1"/>
      <c r="J1387" s="1"/>
      <c r="M1387" s="1"/>
    </row>
    <row r="1388" spans="3:13" x14ac:dyDescent="0.25">
      <c r="C1388" s="1"/>
      <c r="F1388" s="1"/>
      <c r="G1388" s="1"/>
      <c r="J1388" s="1"/>
      <c r="M1388" s="1"/>
    </row>
    <row r="1389" spans="3:13" x14ac:dyDescent="0.25">
      <c r="C1389" s="1"/>
      <c r="F1389" s="1"/>
      <c r="G1389" s="1"/>
      <c r="J1389" s="1"/>
      <c r="M1389" s="1"/>
    </row>
    <row r="1390" spans="3:13" x14ac:dyDescent="0.25">
      <c r="C1390" s="1"/>
      <c r="F1390" s="1"/>
      <c r="G1390" s="1"/>
      <c r="J1390" s="1"/>
      <c r="M1390" s="1"/>
    </row>
    <row r="1391" spans="3:13" x14ac:dyDescent="0.25">
      <c r="C1391" s="1"/>
      <c r="F1391" s="1"/>
      <c r="G1391" s="1"/>
      <c r="J1391" s="1"/>
      <c r="M1391" s="1"/>
    </row>
    <row r="1392" spans="3:13" x14ac:dyDescent="0.25">
      <c r="C1392" s="1"/>
      <c r="F1392" s="1"/>
      <c r="G1392" s="1"/>
      <c r="J1392" s="1"/>
      <c r="M1392" s="1"/>
    </row>
    <row r="1393" spans="3:13" x14ac:dyDescent="0.25">
      <c r="C1393" s="1"/>
      <c r="F1393" s="1"/>
      <c r="G1393" s="1"/>
      <c r="J1393" s="1"/>
      <c r="M1393" s="1"/>
    </row>
    <row r="1394" spans="3:13" x14ac:dyDescent="0.25">
      <c r="C1394" s="1"/>
      <c r="F1394" s="1"/>
      <c r="G1394" s="1"/>
      <c r="J1394" s="1"/>
      <c r="M1394" s="1"/>
    </row>
    <row r="1395" spans="3:13" x14ac:dyDescent="0.25">
      <c r="C1395" s="1"/>
      <c r="F1395" s="1"/>
      <c r="G1395" s="1"/>
      <c r="J1395" s="1"/>
      <c r="M1395" s="1"/>
    </row>
    <row r="1396" spans="3:13" x14ac:dyDescent="0.25">
      <c r="C1396" s="1"/>
      <c r="F1396" s="1"/>
      <c r="G1396" s="1"/>
      <c r="J1396" s="1"/>
      <c r="M1396" s="1"/>
    </row>
    <row r="1397" spans="3:13" x14ac:dyDescent="0.25">
      <c r="C1397" s="1"/>
      <c r="F1397" s="1"/>
      <c r="G1397" s="1"/>
      <c r="J1397" s="1"/>
      <c r="M1397" s="1"/>
    </row>
    <row r="1398" spans="3:13" x14ac:dyDescent="0.25">
      <c r="C1398" s="1"/>
      <c r="F1398" s="1"/>
      <c r="G1398" s="1"/>
      <c r="J1398" s="1"/>
      <c r="M1398" s="1"/>
    </row>
    <row r="1399" spans="3:13" x14ac:dyDescent="0.25">
      <c r="C1399" s="1"/>
      <c r="F1399" s="1"/>
      <c r="G1399" s="1"/>
      <c r="J1399" s="1"/>
      <c r="M1399" s="1"/>
    </row>
    <row r="1400" spans="3:13" x14ac:dyDescent="0.25">
      <c r="C1400" s="1"/>
      <c r="F1400" s="1"/>
      <c r="G1400" s="1"/>
      <c r="J1400" s="1"/>
      <c r="M1400" s="1"/>
    </row>
    <row r="1401" spans="3:13" x14ac:dyDescent="0.25">
      <c r="C1401" s="1"/>
      <c r="F1401" s="1"/>
      <c r="G1401" s="1"/>
      <c r="J1401" s="1"/>
      <c r="M1401" s="1"/>
    </row>
    <row r="1402" spans="3:13" x14ac:dyDescent="0.25">
      <c r="C1402" s="1"/>
      <c r="F1402" s="1"/>
      <c r="G1402" s="1"/>
      <c r="J1402" s="1"/>
      <c r="M1402" s="1"/>
    </row>
    <row r="1403" spans="3:13" x14ac:dyDescent="0.25">
      <c r="C1403" s="1"/>
      <c r="F1403" s="1"/>
      <c r="G1403" s="1"/>
      <c r="J1403" s="1"/>
      <c r="M1403" s="1"/>
    </row>
    <row r="1404" spans="3:13" x14ac:dyDescent="0.25">
      <c r="C1404" s="1"/>
      <c r="F1404" s="1"/>
      <c r="G1404" s="1"/>
      <c r="J1404" s="1"/>
      <c r="M1404" s="1"/>
    </row>
    <row r="1405" spans="3:13" x14ac:dyDescent="0.25">
      <c r="C1405" s="1"/>
      <c r="F1405" s="1"/>
      <c r="G1405" s="1"/>
      <c r="J1405" s="1"/>
      <c r="M1405" s="1"/>
    </row>
    <row r="1406" spans="3:13" x14ac:dyDescent="0.25">
      <c r="C1406" s="1"/>
      <c r="F1406" s="1"/>
      <c r="G1406" s="1"/>
      <c r="J1406" s="1"/>
      <c r="M1406" s="1"/>
    </row>
    <row r="1407" spans="3:13" x14ac:dyDescent="0.25">
      <c r="C1407" s="1"/>
      <c r="F1407" s="1"/>
      <c r="G1407" s="1"/>
      <c r="J1407" s="1"/>
      <c r="M1407" s="1"/>
    </row>
    <row r="1408" spans="3:13" x14ac:dyDescent="0.25">
      <c r="C1408" s="1"/>
      <c r="F1408" s="1"/>
      <c r="G1408" s="1"/>
      <c r="J1408" s="1"/>
      <c r="M1408" s="1"/>
    </row>
    <row r="1409" spans="3:13" x14ac:dyDescent="0.25">
      <c r="C1409" s="1"/>
      <c r="F1409" s="1"/>
      <c r="G1409" s="1"/>
      <c r="J1409" s="1"/>
      <c r="M1409" s="1"/>
    </row>
    <row r="1410" spans="3:13" x14ac:dyDescent="0.25">
      <c r="C1410" s="1"/>
      <c r="F1410" s="1"/>
      <c r="G1410" s="1"/>
      <c r="J1410" s="1"/>
      <c r="M1410" s="1"/>
    </row>
    <row r="1411" spans="3:13" x14ac:dyDescent="0.25">
      <c r="C1411" s="1"/>
      <c r="F1411" s="1"/>
      <c r="G1411" s="1"/>
      <c r="J1411" s="1"/>
      <c r="M1411" s="1"/>
    </row>
    <row r="1412" spans="3:13" x14ac:dyDescent="0.25">
      <c r="C1412" s="1"/>
      <c r="F1412" s="1"/>
      <c r="G1412" s="1"/>
      <c r="J1412" s="1"/>
      <c r="M1412" s="1"/>
    </row>
    <row r="1413" spans="3:13" x14ac:dyDescent="0.25">
      <c r="C1413" s="1"/>
      <c r="F1413" s="1"/>
      <c r="G1413" s="1"/>
      <c r="J1413" s="1"/>
      <c r="M1413" s="1"/>
    </row>
    <row r="1414" spans="3:13" x14ac:dyDescent="0.25">
      <c r="C1414" s="1"/>
      <c r="F1414" s="1"/>
      <c r="G1414" s="1"/>
      <c r="J1414" s="1"/>
      <c r="M1414" s="1"/>
    </row>
    <row r="1415" spans="3:13" x14ac:dyDescent="0.25">
      <c r="C1415" s="1"/>
      <c r="F1415" s="1"/>
      <c r="G1415" s="1"/>
      <c r="J1415" s="1"/>
      <c r="M1415" s="1"/>
    </row>
    <row r="1416" spans="3:13" x14ac:dyDescent="0.25">
      <c r="C1416" s="1"/>
      <c r="F1416" s="1"/>
      <c r="G1416" s="1"/>
      <c r="J1416" s="1"/>
      <c r="M1416" s="1"/>
    </row>
    <row r="1417" spans="3:13" x14ac:dyDescent="0.25">
      <c r="C1417" s="1"/>
      <c r="F1417" s="1"/>
      <c r="G1417" s="1"/>
      <c r="J1417" s="1"/>
      <c r="M1417" s="1"/>
    </row>
    <row r="1418" spans="3:13" x14ac:dyDescent="0.25">
      <c r="C1418" s="1"/>
      <c r="F1418" s="1"/>
      <c r="G1418" s="1"/>
      <c r="J1418" s="1"/>
      <c r="M1418" s="1"/>
    </row>
    <row r="1419" spans="3:13" x14ac:dyDescent="0.25">
      <c r="C1419" s="1"/>
      <c r="F1419" s="1"/>
      <c r="G1419" s="1"/>
      <c r="J1419" s="1"/>
      <c r="M1419" s="1"/>
    </row>
    <row r="1420" spans="3:13" x14ac:dyDescent="0.25">
      <c r="C1420" s="1"/>
      <c r="F1420" s="1"/>
      <c r="G1420" s="1"/>
      <c r="J1420" s="1"/>
      <c r="M1420" s="1"/>
    </row>
    <row r="1421" spans="3:13" x14ac:dyDescent="0.25">
      <c r="C1421" s="1"/>
      <c r="F1421" s="1"/>
      <c r="G1421" s="1"/>
      <c r="J1421" s="1"/>
      <c r="M1421" s="1"/>
    </row>
    <row r="1422" spans="3:13" x14ac:dyDescent="0.25">
      <c r="C1422" s="1"/>
      <c r="F1422" s="1"/>
      <c r="G1422" s="1"/>
      <c r="J1422" s="1"/>
      <c r="M1422" s="1"/>
    </row>
    <row r="1423" spans="3:13" x14ac:dyDescent="0.25">
      <c r="C1423" s="1"/>
      <c r="F1423" s="1"/>
      <c r="G1423" s="1"/>
      <c r="J1423" s="1"/>
      <c r="M1423" s="1"/>
    </row>
    <row r="1424" spans="3:13" x14ac:dyDescent="0.25">
      <c r="C1424" s="1"/>
      <c r="F1424" s="1"/>
      <c r="G1424" s="1"/>
      <c r="J1424" s="1"/>
      <c r="M1424" s="1"/>
    </row>
    <row r="1425" spans="3:13" x14ac:dyDescent="0.25">
      <c r="C1425" s="1"/>
      <c r="F1425" s="1"/>
      <c r="G1425" s="1"/>
      <c r="J1425" s="1"/>
      <c r="M1425" s="1"/>
    </row>
    <row r="1426" spans="3:13" x14ac:dyDescent="0.25">
      <c r="C1426" s="1"/>
      <c r="F1426" s="1"/>
      <c r="G1426" s="1"/>
      <c r="J1426" s="1"/>
      <c r="M1426" s="1"/>
    </row>
    <row r="1427" spans="3:13" x14ac:dyDescent="0.25">
      <c r="C1427" s="1"/>
      <c r="F1427" s="1"/>
      <c r="G1427" s="1"/>
      <c r="J1427" s="1"/>
      <c r="M1427" s="1"/>
    </row>
    <row r="1428" spans="3:13" x14ac:dyDescent="0.25">
      <c r="C1428" s="1"/>
      <c r="F1428" s="1"/>
      <c r="G1428" s="1"/>
      <c r="J1428" s="1"/>
      <c r="M1428" s="1"/>
    </row>
    <row r="1429" spans="3:13" x14ac:dyDescent="0.25">
      <c r="C1429" s="1"/>
      <c r="F1429" s="1"/>
      <c r="G1429" s="1"/>
      <c r="J1429" s="1"/>
      <c r="M1429" s="1"/>
    </row>
    <row r="1430" spans="3:13" x14ac:dyDescent="0.25">
      <c r="C1430" s="1"/>
      <c r="F1430" s="1"/>
      <c r="G1430" s="1"/>
      <c r="J1430" s="1"/>
      <c r="M1430" s="1"/>
    </row>
    <row r="1431" spans="3:13" x14ac:dyDescent="0.25">
      <c r="C1431" s="1"/>
      <c r="F1431" s="1"/>
      <c r="G1431" s="1"/>
      <c r="J1431" s="1"/>
      <c r="M1431" s="1"/>
    </row>
    <row r="1432" spans="3:13" x14ac:dyDescent="0.25">
      <c r="C1432" s="1"/>
      <c r="F1432" s="1"/>
      <c r="G1432" s="1"/>
      <c r="J1432" s="1"/>
      <c r="M1432" s="1"/>
    </row>
    <row r="1433" spans="3:13" x14ac:dyDescent="0.25">
      <c r="C1433" s="1"/>
      <c r="F1433" s="1"/>
      <c r="G1433" s="1"/>
      <c r="J1433" s="1"/>
      <c r="M1433" s="1"/>
    </row>
    <row r="1434" spans="3:13" x14ac:dyDescent="0.25">
      <c r="C1434" s="1"/>
      <c r="F1434" s="1"/>
      <c r="G1434" s="1"/>
      <c r="J1434" s="1"/>
      <c r="M1434" s="1"/>
    </row>
    <row r="1435" spans="3:13" x14ac:dyDescent="0.25">
      <c r="C1435" s="1"/>
      <c r="F1435" s="1"/>
      <c r="G1435" s="1"/>
      <c r="J1435" s="1"/>
      <c r="M1435" s="1"/>
    </row>
    <row r="1436" spans="3:13" x14ac:dyDescent="0.25">
      <c r="C1436" s="1"/>
      <c r="F1436" s="1"/>
      <c r="G1436" s="1"/>
      <c r="J1436" s="1"/>
      <c r="M1436" s="1"/>
    </row>
    <row r="1437" spans="3:13" x14ac:dyDescent="0.25">
      <c r="C1437" s="1"/>
      <c r="F1437" s="1"/>
      <c r="G1437" s="1"/>
      <c r="J1437" s="1"/>
      <c r="M1437" s="1"/>
    </row>
    <row r="1438" spans="3:13" x14ac:dyDescent="0.25">
      <c r="C1438" s="1"/>
      <c r="F1438" s="1"/>
      <c r="G1438" s="1"/>
      <c r="J1438" s="1"/>
      <c r="M1438" s="1"/>
    </row>
    <row r="1439" spans="3:13" x14ac:dyDescent="0.25">
      <c r="C1439" s="1"/>
      <c r="F1439" s="1"/>
      <c r="G1439" s="1"/>
      <c r="J1439" s="1"/>
      <c r="M1439" s="1"/>
    </row>
    <row r="1440" spans="3:13" x14ac:dyDescent="0.25">
      <c r="C1440" s="1"/>
      <c r="F1440" s="1"/>
      <c r="G1440" s="1"/>
      <c r="J1440" s="1"/>
      <c r="M1440" s="1"/>
    </row>
    <row r="1441" spans="3:13" x14ac:dyDescent="0.25">
      <c r="C1441" s="1"/>
      <c r="F1441" s="1"/>
      <c r="G1441" s="1"/>
      <c r="J1441" s="1"/>
      <c r="M1441" s="1"/>
    </row>
    <row r="1442" spans="3:13" x14ac:dyDescent="0.25">
      <c r="C1442" s="1"/>
      <c r="F1442" s="1"/>
      <c r="G1442" s="1"/>
      <c r="J1442" s="1"/>
      <c r="M1442" s="1"/>
    </row>
    <row r="1443" spans="3:13" x14ac:dyDescent="0.25">
      <c r="C1443" s="1"/>
      <c r="F1443" s="1"/>
      <c r="G1443" s="1"/>
      <c r="J1443" s="1"/>
      <c r="M1443" s="1"/>
    </row>
    <row r="1444" spans="3:13" x14ac:dyDescent="0.25">
      <c r="C1444" s="1"/>
      <c r="F1444" s="1"/>
      <c r="G1444" s="1"/>
      <c r="J1444" s="1"/>
      <c r="M1444" s="1"/>
    </row>
    <row r="1445" spans="3:13" x14ac:dyDescent="0.25">
      <c r="C1445" s="1"/>
      <c r="F1445" s="1"/>
      <c r="G1445" s="1"/>
      <c r="J1445" s="1"/>
      <c r="M1445" s="1"/>
    </row>
    <row r="1446" spans="3:13" x14ac:dyDescent="0.25">
      <c r="C1446" s="1"/>
      <c r="F1446" s="1"/>
      <c r="G1446" s="1"/>
      <c r="J1446" s="1"/>
      <c r="M1446" s="1"/>
    </row>
    <row r="1447" spans="3:13" x14ac:dyDescent="0.25">
      <c r="C1447" s="1"/>
      <c r="F1447" s="1"/>
      <c r="G1447" s="1"/>
      <c r="J1447" s="1"/>
      <c r="M1447" s="1"/>
    </row>
    <row r="1448" spans="3:13" x14ac:dyDescent="0.25">
      <c r="C1448" s="1"/>
      <c r="F1448" s="1"/>
      <c r="G1448" s="1"/>
      <c r="J1448" s="1"/>
      <c r="M1448" s="1"/>
    </row>
    <row r="1449" spans="3:13" x14ac:dyDescent="0.25">
      <c r="C1449" s="1"/>
      <c r="F1449" s="1"/>
      <c r="G1449" s="1"/>
      <c r="J1449" s="1"/>
      <c r="M1449" s="1"/>
    </row>
    <row r="1450" spans="3:13" x14ac:dyDescent="0.25">
      <c r="C1450" s="1"/>
      <c r="F1450" s="1"/>
      <c r="G1450" s="1"/>
      <c r="J1450" s="1"/>
      <c r="M1450" s="1"/>
    </row>
    <row r="1451" spans="3:13" x14ac:dyDescent="0.25">
      <c r="C1451" s="1"/>
      <c r="F1451" s="1"/>
      <c r="G1451" s="1"/>
      <c r="J1451" s="1"/>
      <c r="M1451" s="1"/>
    </row>
    <row r="1452" spans="3:13" x14ac:dyDescent="0.25">
      <c r="C1452" s="1"/>
      <c r="F1452" s="1"/>
      <c r="G1452" s="1"/>
      <c r="J1452" s="1"/>
      <c r="M1452" s="1"/>
    </row>
    <row r="1453" spans="3:13" x14ac:dyDescent="0.25">
      <c r="C1453" s="1"/>
      <c r="F1453" s="1"/>
      <c r="G1453" s="1"/>
      <c r="J1453" s="1"/>
      <c r="M1453" s="1"/>
    </row>
    <row r="1454" spans="3:13" x14ac:dyDescent="0.25">
      <c r="C1454" s="1"/>
      <c r="F1454" s="1"/>
      <c r="G1454" s="1"/>
      <c r="J1454" s="1"/>
      <c r="M1454" s="1"/>
    </row>
    <row r="1455" spans="3:13" x14ac:dyDescent="0.25">
      <c r="C1455" s="1"/>
      <c r="F1455" s="1"/>
      <c r="G1455" s="1"/>
      <c r="J1455" s="1"/>
      <c r="M1455" s="1"/>
    </row>
    <row r="1456" spans="3:13" x14ac:dyDescent="0.25">
      <c r="C1456" s="1"/>
      <c r="F1456" s="1"/>
      <c r="G1456" s="1"/>
      <c r="J1456" s="1"/>
      <c r="M1456" s="1"/>
    </row>
    <row r="1457" spans="3:13" x14ac:dyDescent="0.25">
      <c r="C1457" s="1"/>
      <c r="F1457" s="1"/>
      <c r="G1457" s="1"/>
      <c r="J1457" s="1"/>
      <c r="M1457" s="1"/>
    </row>
    <row r="1458" spans="3:13" x14ac:dyDescent="0.25">
      <c r="C1458" s="1"/>
      <c r="F1458" s="1"/>
      <c r="G1458" s="1"/>
      <c r="J1458" s="1"/>
      <c r="M1458" s="1"/>
    </row>
    <row r="1459" spans="3:13" x14ac:dyDescent="0.25">
      <c r="C1459" s="1"/>
      <c r="F1459" s="1"/>
      <c r="G1459" s="1"/>
      <c r="J1459" s="1"/>
      <c r="M1459" s="1"/>
    </row>
    <row r="1460" spans="3:13" x14ac:dyDescent="0.25">
      <c r="C1460" s="1"/>
      <c r="F1460" s="1"/>
      <c r="G1460" s="1"/>
      <c r="J1460" s="1"/>
      <c r="M1460" s="1"/>
    </row>
    <row r="1461" spans="3:13" x14ac:dyDescent="0.25">
      <c r="C1461" s="1"/>
      <c r="F1461" s="1"/>
      <c r="G1461" s="1"/>
      <c r="J1461" s="1"/>
      <c r="M1461" s="1"/>
    </row>
    <row r="1462" spans="3:13" x14ac:dyDescent="0.25">
      <c r="C1462" s="1"/>
      <c r="F1462" s="1"/>
      <c r="G1462" s="1"/>
      <c r="J1462" s="1"/>
      <c r="M1462" s="1"/>
    </row>
    <row r="1463" spans="3:13" x14ac:dyDescent="0.25">
      <c r="C1463" s="1"/>
      <c r="F1463" s="1"/>
      <c r="G1463" s="1"/>
      <c r="J1463" s="1"/>
      <c r="M1463" s="1"/>
    </row>
    <row r="1464" spans="3:13" x14ac:dyDescent="0.25">
      <c r="C1464" s="1"/>
      <c r="F1464" s="1"/>
      <c r="G1464" s="1"/>
      <c r="J1464" s="1"/>
      <c r="M1464" s="1"/>
    </row>
    <row r="1465" spans="3:13" x14ac:dyDescent="0.25">
      <c r="C1465" s="1"/>
      <c r="F1465" s="1"/>
      <c r="G1465" s="1"/>
      <c r="J1465" s="1"/>
      <c r="M1465" s="1"/>
    </row>
    <row r="1466" spans="3:13" x14ac:dyDescent="0.25">
      <c r="C1466" s="1"/>
      <c r="F1466" s="1"/>
      <c r="G1466" s="1"/>
      <c r="J1466" s="1"/>
      <c r="M1466" s="1"/>
    </row>
    <row r="1467" spans="3:13" x14ac:dyDescent="0.25">
      <c r="C1467" s="1"/>
      <c r="F1467" s="1"/>
      <c r="G1467" s="1"/>
      <c r="J1467" s="1"/>
      <c r="M1467" s="1"/>
    </row>
    <row r="1468" spans="3:13" x14ac:dyDescent="0.25">
      <c r="C1468" s="1"/>
      <c r="F1468" s="1"/>
      <c r="G1468" s="1"/>
      <c r="J1468" s="1"/>
      <c r="M1468" s="1"/>
    </row>
    <row r="1469" spans="3:13" x14ac:dyDescent="0.25">
      <c r="C1469" s="1"/>
      <c r="F1469" s="1"/>
      <c r="G1469" s="1"/>
      <c r="J1469" s="1"/>
      <c r="M1469" s="1"/>
    </row>
    <row r="1470" spans="3:13" x14ac:dyDescent="0.25">
      <c r="C1470" s="1"/>
      <c r="F1470" s="1"/>
      <c r="G1470" s="1"/>
      <c r="J1470" s="1"/>
      <c r="M1470" s="1"/>
    </row>
    <row r="1471" spans="3:13" x14ac:dyDescent="0.25">
      <c r="C1471" s="1"/>
      <c r="F1471" s="1"/>
      <c r="G1471" s="1"/>
      <c r="J1471" s="1"/>
      <c r="M1471" s="1"/>
    </row>
    <row r="1472" spans="3:13" x14ac:dyDescent="0.25">
      <c r="C1472" s="1"/>
      <c r="F1472" s="1"/>
      <c r="G1472" s="1"/>
      <c r="J1472" s="1"/>
      <c r="M1472" s="1"/>
    </row>
    <row r="1473" spans="3:13" x14ac:dyDescent="0.25">
      <c r="C1473" s="1"/>
      <c r="F1473" s="1"/>
      <c r="G1473" s="1"/>
      <c r="J1473" s="1"/>
      <c r="M1473" s="1"/>
    </row>
    <row r="1474" spans="3:13" x14ac:dyDescent="0.25">
      <c r="C1474" s="1"/>
      <c r="F1474" s="1"/>
      <c r="G1474" s="1"/>
      <c r="J1474" s="1"/>
      <c r="M1474" s="1"/>
    </row>
    <row r="1475" spans="3:13" x14ac:dyDescent="0.25">
      <c r="C1475" s="1"/>
      <c r="F1475" s="1"/>
      <c r="G1475" s="1"/>
      <c r="J1475" s="1"/>
      <c r="M1475" s="1"/>
    </row>
    <row r="1476" spans="3:13" x14ac:dyDescent="0.25">
      <c r="C1476" s="1"/>
      <c r="F1476" s="1"/>
      <c r="G1476" s="1"/>
      <c r="J1476" s="1"/>
      <c r="M1476" s="1"/>
    </row>
    <row r="1477" spans="3:13" x14ac:dyDescent="0.25">
      <c r="C1477" s="1"/>
      <c r="F1477" s="1"/>
      <c r="G1477" s="1"/>
      <c r="J1477" s="1"/>
      <c r="M1477" s="1"/>
    </row>
    <row r="1478" spans="3:13" x14ac:dyDescent="0.25">
      <c r="C1478" s="1"/>
      <c r="F1478" s="1"/>
      <c r="G1478" s="1"/>
      <c r="J1478" s="1"/>
      <c r="M1478" s="1"/>
    </row>
    <row r="1479" spans="3:13" x14ac:dyDescent="0.25">
      <c r="C1479" s="1"/>
      <c r="F1479" s="1"/>
      <c r="G1479" s="1"/>
      <c r="J1479" s="1"/>
      <c r="M1479" s="1"/>
    </row>
    <row r="1480" spans="3:13" x14ac:dyDescent="0.25">
      <c r="C1480" s="1"/>
      <c r="F1480" s="1"/>
      <c r="G1480" s="1"/>
      <c r="J1480" s="1"/>
      <c r="M1480" s="1"/>
    </row>
    <row r="1481" spans="3:13" x14ac:dyDescent="0.25">
      <c r="C1481" s="1"/>
      <c r="F1481" s="1"/>
      <c r="G1481" s="1"/>
      <c r="J1481" s="1"/>
      <c r="M1481" s="1"/>
    </row>
    <row r="1482" spans="3:13" x14ac:dyDescent="0.25">
      <c r="C1482" s="1"/>
      <c r="F1482" s="1"/>
      <c r="G1482" s="1"/>
      <c r="J1482" s="1"/>
      <c r="M1482" s="1"/>
    </row>
    <row r="1483" spans="3:13" x14ac:dyDescent="0.25">
      <c r="C1483" s="1"/>
      <c r="F1483" s="1"/>
      <c r="G1483" s="1"/>
      <c r="J1483" s="1"/>
      <c r="M1483" s="1"/>
    </row>
    <row r="1484" spans="3:13" x14ac:dyDescent="0.25">
      <c r="C1484" s="1"/>
      <c r="F1484" s="1"/>
      <c r="G1484" s="1"/>
      <c r="J1484" s="1"/>
      <c r="M1484" s="1"/>
    </row>
    <row r="1485" spans="3:13" x14ac:dyDescent="0.25">
      <c r="C1485" s="1"/>
      <c r="F1485" s="1"/>
      <c r="G1485" s="1"/>
      <c r="J1485" s="1"/>
      <c r="M1485" s="1"/>
    </row>
    <row r="1486" spans="3:13" x14ac:dyDescent="0.25">
      <c r="C1486" s="1"/>
      <c r="F1486" s="1"/>
      <c r="G1486" s="1"/>
      <c r="J1486" s="1"/>
      <c r="M1486" s="1"/>
    </row>
    <row r="1487" spans="3:13" x14ac:dyDescent="0.25">
      <c r="C1487" s="1"/>
      <c r="F1487" s="1"/>
      <c r="G1487" s="1"/>
      <c r="J1487" s="1"/>
      <c r="M1487" s="1"/>
    </row>
    <row r="1488" spans="3:13" x14ac:dyDescent="0.25">
      <c r="C1488" s="1"/>
      <c r="F1488" s="1"/>
      <c r="G1488" s="1"/>
      <c r="J1488" s="1"/>
      <c r="M1488" s="1"/>
    </row>
    <row r="1489" spans="3:13" x14ac:dyDescent="0.25">
      <c r="C1489" s="1"/>
      <c r="F1489" s="1"/>
      <c r="G1489" s="1"/>
      <c r="J1489" s="1"/>
      <c r="M1489" s="1"/>
    </row>
    <row r="1490" spans="3:13" x14ac:dyDescent="0.25">
      <c r="C1490" s="1"/>
      <c r="F1490" s="1"/>
      <c r="G1490" s="1"/>
      <c r="J1490" s="1"/>
      <c r="M1490" s="1"/>
    </row>
    <row r="1491" spans="3:13" x14ac:dyDescent="0.25">
      <c r="C1491" s="1"/>
      <c r="F1491" s="1"/>
      <c r="G1491" s="1"/>
      <c r="J1491" s="1"/>
      <c r="M1491" s="1"/>
    </row>
    <row r="1492" spans="3:13" x14ac:dyDescent="0.25">
      <c r="C1492" s="1"/>
      <c r="F1492" s="1"/>
      <c r="G1492" s="1"/>
      <c r="J1492" s="1"/>
      <c r="M1492" s="1"/>
    </row>
    <row r="1493" spans="3:13" x14ac:dyDescent="0.25">
      <c r="C1493" s="1"/>
      <c r="F1493" s="1"/>
      <c r="G1493" s="1"/>
      <c r="J1493" s="1"/>
      <c r="M1493" s="1"/>
    </row>
    <row r="1494" spans="3:13" x14ac:dyDescent="0.25">
      <c r="C1494" s="1"/>
      <c r="F1494" s="1"/>
      <c r="G1494" s="1"/>
      <c r="J1494" s="1"/>
      <c r="M1494" s="1"/>
    </row>
    <row r="1495" spans="3:13" x14ac:dyDescent="0.25">
      <c r="C1495" s="1"/>
      <c r="F1495" s="1"/>
      <c r="G1495" s="1"/>
      <c r="J1495" s="1"/>
      <c r="M1495" s="1"/>
    </row>
    <row r="1496" spans="3:13" x14ac:dyDescent="0.25">
      <c r="C1496" s="1"/>
      <c r="F1496" s="1"/>
      <c r="G1496" s="1"/>
      <c r="J1496" s="1"/>
      <c r="M1496" s="1"/>
    </row>
    <row r="1497" spans="3:13" x14ac:dyDescent="0.25">
      <c r="C1497" s="1"/>
      <c r="F1497" s="1"/>
      <c r="G1497" s="1"/>
      <c r="J1497" s="1"/>
      <c r="M1497" s="1"/>
    </row>
    <row r="1498" spans="3:13" x14ac:dyDescent="0.25">
      <c r="C1498" s="1"/>
      <c r="F1498" s="1"/>
      <c r="G1498" s="1"/>
      <c r="J1498" s="1"/>
      <c r="M1498" s="1"/>
    </row>
    <row r="1499" spans="3:13" x14ac:dyDescent="0.25">
      <c r="C1499" s="1"/>
      <c r="F1499" s="1"/>
      <c r="G1499" s="1"/>
      <c r="J1499" s="1"/>
      <c r="M1499" s="1"/>
    </row>
    <row r="1500" spans="3:13" x14ac:dyDescent="0.25">
      <c r="C1500" s="1"/>
      <c r="F1500" s="1"/>
      <c r="G1500" s="1"/>
      <c r="J1500" s="1"/>
      <c r="M1500" s="1"/>
    </row>
    <row r="1501" spans="3:13" x14ac:dyDescent="0.25">
      <c r="C1501" s="1"/>
      <c r="F1501" s="1"/>
      <c r="G1501" s="1"/>
      <c r="J1501" s="1"/>
      <c r="M1501" s="1"/>
    </row>
    <row r="1502" spans="3:13" x14ac:dyDescent="0.25">
      <c r="C1502" s="1"/>
      <c r="F1502" s="1"/>
      <c r="G1502" s="1"/>
      <c r="J1502" s="1"/>
      <c r="M1502" s="1"/>
    </row>
    <row r="1503" spans="3:13" x14ac:dyDescent="0.25">
      <c r="C1503" s="1"/>
      <c r="F1503" s="1"/>
      <c r="G1503" s="1"/>
      <c r="J1503" s="1"/>
      <c r="M1503" s="1"/>
    </row>
    <row r="1504" spans="3:13" x14ac:dyDescent="0.25">
      <c r="C1504" s="1"/>
      <c r="F1504" s="1"/>
      <c r="G1504" s="1"/>
      <c r="J1504" s="1"/>
      <c r="M1504" s="1"/>
    </row>
    <row r="1505" spans="3:13" x14ac:dyDescent="0.25">
      <c r="C1505" s="1"/>
      <c r="F1505" s="1"/>
      <c r="G1505" s="1"/>
      <c r="J1505" s="1"/>
      <c r="M1505" s="1"/>
    </row>
    <row r="1506" spans="3:13" x14ac:dyDescent="0.25">
      <c r="C1506" s="1"/>
      <c r="F1506" s="1"/>
      <c r="G1506" s="1"/>
      <c r="J1506" s="1"/>
      <c r="M1506" s="1"/>
    </row>
    <row r="1507" spans="3:13" x14ac:dyDescent="0.25">
      <c r="C1507" s="1"/>
      <c r="F1507" s="1"/>
      <c r="G1507" s="1"/>
      <c r="J1507" s="1"/>
      <c r="M1507" s="1"/>
    </row>
    <row r="1508" spans="3:13" x14ac:dyDescent="0.25">
      <c r="C1508" s="1"/>
      <c r="F1508" s="1"/>
      <c r="G1508" s="1"/>
      <c r="J1508" s="1"/>
      <c r="M1508" s="1"/>
    </row>
    <row r="1509" spans="3:13" x14ac:dyDescent="0.25">
      <c r="C1509" s="1"/>
      <c r="F1509" s="1"/>
      <c r="G1509" s="1"/>
      <c r="J1509" s="1"/>
      <c r="M1509" s="1"/>
    </row>
    <row r="1510" spans="3:13" x14ac:dyDescent="0.25">
      <c r="C1510" s="1"/>
      <c r="F1510" s="1"/>
      <c r="G1510" s="1"/>
      <c r="J1510" s="1"/>
      <c r="M1510" s="1"/>
    </row>
    <row r="1511" spans="3:13" x14ac:dyDescent="0.25">
      <c r="C1511" s="1"/>
      <c r="F1511" s="1"/>
      <c r="G1511" s="1"/>
      <c r="J1511" s="1"/>
      <c r="M1511" s="1"/>
    </row>
    <row r="1512" spans="3:13" x14ac:dyDescent="0.25">
      <c r="C1512" s="1"/>
      <c r="F1512" s="1"/>
      <c r="G1512" s="1"/>
      <c r="J1512" s="1"/>
      <c r="M1512" s="1"/>
    </row>
    <row r="1513" spans="3:13" x14ac:dyDescent="0.25">
      <c r="C1513" s="1"/>
      <c r="F1513" s="1"/>
      <c r="G1513" s="1"/>
      <c r="J1513" s="1"/>
      <c r="M1513" s="1"/>
    </row>
    <row r="1514" spans="3:13" x14ac:dyDescent="0.25">
      <c r="C1514" s="1"/>
      <c r="F1514" s="1"/>
      <c r="G1514" s="1"/>
      <c r="J1514" s="1"/>
      <c r="M1514" s="1"/>
    </row>
    <row r="1515" spans="3:13" x14ac:dyDescent="0.25">
      <c r="C1515" s="1"/>
      <c r="F1515" s="1"/>
      <c r="G1515" s="1"/>
      <c r="J1515" s="1"/>
      <c r="M1515" s="1"/>
    </row>
    <row r="1516" spans="3:13" x14ac:dyDescent="0.25">
      <c r="C1516" s="1"/>
      <c r="F1516" s="1"/>
      <c r="G1516" s="1"/>
      <c r="J1516" s="1"/>
      <c r="M1516" s="1"/>
    </row>
    <row r="1517" spans="3:13" x14ac:dyDescent="0.25">
      <c r="C1517" s="1"/>
      <c r="F1517" s="1"/>
      <c r="G1517" s="1"/>
      <c r="J1517" s="1"/>
      <c r="M1517" s="1"/>
    </row>
    <row r="1518" spans="3:13" x14ac:dyDescent="0.25">
      <c r="C1518" s="1"/>
      <c r="F1518" s="1"/>
      <c r="G1518" s="1"/>
      <c r="J1518" s="1"/>
      <c r="M1518" s="1"/>
    </row>
    <row r="1519" spans="3:13" x14ac:dyDescent="0.25">
      <c r="C1519" s="1"/>
      <c r="F1519" s="1"/>
      <c r="G1519" s="1"/>
      <c r="J1519" s="1"/>
      <c r="M1519" s="1"/>
    </row>
    <row r="1520" spans="3:13" x14ac:dyDescent="0.25">
      <c r="C1520" s="1"/>
      <c r="F1520" s="1"/>
      <c r="G1520" s="1"/>
      <c r="J1520" s="1"/>
      <c r="M1520" s="1"/>
    </row>
    <row r="1521" spans="3:13" x14ac:dyDescent="0.25">
      <c r="C1521" s="1"/>
      <c r="F1521" s="1"/>
      <c r="G1521" s="1"/>
      <c r="J1521" s="1"/>
      <c r="M1521" s="1"/>
    </row>
    <row r="1522" spans="3:13" x14ac:dyDescent="0.25">
      <c r="C1522" s="1"/>
      <c r="F1522" s="1"/>
      <c r="G1522" s="1"/>
      <c r="J1522" s="1"/>
      <c r="M1522" s="1"/>
    </row>
    <row r="1523" spans="3:13" x14ac:dyDescent="0.25">
      <c r="C1523" s="1"/>
      <c r="F1523" s="1"/>
      <c r="G1523" s="1"/>
      <c r="J1523" s="1"/>
      <c r="M1523" s="1"/>
    </row>
    <row r="1524" spans="3:13" x14ac:dyDescent="0.25">
      <c r="C1524" s="1"/>
      <c r="F1524" s="1"/>
      <c r="G1524" s="1"/>
      <c r="J1524" s="1"/>
      <c r="M1524" s="1"/>
    </row>
    <row r="1525" spans="3:13" x14ac:dyDescent="0.25">
      <c r="C1525" s="1"/>
      <c r="F1525" s="1"/>
      <c r="G1525" s="1"/>
      <c r="J1525" s="1"/>
      <c r="M1525" s="1"/>
    </row>
    <row r="1526" spans="3:13" x14ac:dyDescent="0.25">
      <c r="C1526" s="1"/>
      <c r="F1526" s="1"/>
      <c r="G1526" s="1"/>
      <c r="J1526" s="1"/>
      <c r="M1526" s="1"/>
    </row>
    <row r="1527" spans="3:13" x14ac:dyDescent="0.25">
      <c r="C1527" s="1"/>
      <c r="F1527" s="1"/>
      <c r="G1527" s="1"/>
      <c r="J1527" s="1"/>
      <c r="M1527" s="1"/>
    </row>
    <row r="1528" spans="3:13" x14ac:dyDescent="0.25">
      <c r="C1528" s="1"/>
      <c r="F1528" s="1"/>
      <c r="G1528" s="1"/>
      <c r="J1528" s="1"/>
      <c r="M1528" s="1"/>
    </row>
    <row r="1529" spans="3:13" x14ac:dyDescent="0.25">
      <c r="C1529" s="1"/>
      <c r="F1529" s="1"/>
      <c r="G1529" s="1"/>
      <c r="J1529" s="1"/>
      <c r="M1529" s="1"/>
    </row>
    <row r="1530" spans="3:13" x14ac:dyDescent="0.25">
      <c r="C1530" s="1"/>
      <c r="F1530" s="1"/>
      <c r="G1530" s="1"/>
      <c r="J1530" s="1"/>
      <c r="M1530" s="1"/>
    </row>
    <row r="1531" spans="3:13" x14ac:dyDescent="0.25">
      <c r="C1531" s="1"/>
      <c r="F1531" s="1"/>
      <c r="G1531" s="1"/>
      <c r="J1531" s="1"/>
      <c r="M1531" s="1"/>
    </row>
    <row r="1532" spans="3:13" x14ac:dyDescent="0.25">
      <c r="C1532" s="1"/>
      <c r="F1532" s="1"/>
      <c r="G1532" s="1"/>
      <c r="J1532" s="1"/>
      <c r="M1532" s="1"/>
    </row>
    <row r="1533" spans="3:13" x14ac:dyDescent="0.25">
      <c r="C1533" s="1"/>
      <c r="F1533" s="1"/>
      <c r="G1533" s="1"/>
      <c r="J1533" s="1"/>
      <c r="M1533" s="1"/>
    </row>
    <row r="1534" spans="3:13" x14ac:dyDescent="0.25">
      <c r="C1534" s="1"/>
      <c r="F1534" s="1"/>
      <c r="G1534" s="1"/>
      <c r="J1534" s="1"/>
      <c r="M1534" s="1"/>
    </row>
    <row r="1535" spans="3:13" x14ac:dyDescent="0.25">
      <c r="C1535" s="1"/>
      <c r="F1535" s="1"/>
      <c r="G1535" s="1"/>
      <c r="J1535" s="1"/>
      <c r="M1535" s="1"/>
    </row>
    <row r="1536" spans="3:13" x14ac:dyDescent="0.25">
      <c r="C1536" s="1"/>
      <c r="F1536" s="1"/>
      <c r="G1536" s="1"/>
      <c r="J1536" s="1"/>
      <c r="M1536" s="1"/>
    </row>
    <row r="1537" spans="3:13" x14ac:dyDescent="0.25">
      <c r="C1537" s="1"/>
      <c r="F1537" s="1"/>
      <c r="G1537" s="1"/>
      <c r="J1537" s="1"/>
      <c r="M1537" s="1"/>
    </row>
    <row r="1538" spans="3:13" x14ac:dyDescent="0.25">
      <c r="C1538" s="1"/>
      <c r="F1538" s="1"/>
      <c r="G1538" s="1"/>
      <c r="J1538" s="1"/>
      <c r="M1538" s="1"/>
    </row>
    <row r="1539" spans="3:13" x14ac:dyDescent="0.25">
      <c r="C1539" s="1"/>
      <c r="F1539" s="1"/>
      <c r="G1539" s="1"/>
      <c r="J1539" s="1"/>
      <c r="M1539" s="1"/>
    </row>
    <row r="1540" spans="3:13" x14ac:dyDescent="0.25">
      <c r="C1540" s="1"/>
      <c r="F1540" s="1"/>
      <c r="G1540" s="1"/>
      <c r="J1540" s="1"/>
      <c r="M1540" s="1"/>
    </row>
    <row r="1541" spans="3:13" x14ac:dyDescent="0.25">
      <c r="C1541" s="1"/>
      <c r="F1541" s="1"/>
      <c r="G1541" s="1"/>
      <c r="J1541" s="1"/>
      <c r="M1541" s="1"/>
    </row>
    <row r="1542" spans="3:13" x14ac:dyDescent="0.25">
      <c r="C1542" s="1"/>
      <c r="F1542" s="1"/>
      <c r="G1542" s="1"/>
      <c r="J1542" s="1"/>
      <c r="M1542" s="1"/>
    </row>
    <row r="1543" spans="3:13" x14ac:dyDescent="0.25">
      <c r="C1543" s="1"/>
      <c r="F1543" s="1"/>
      <c r="G1543" s="1"/>
      <c r="J1543" s="1"/>
      <c r="M1543" s="1"/>
    </row>
    <row r="1544" spans="3:13" x14ac:dyDescent="0.25">
      <c r="C1544" s="1"/>
      <c r="F1544" s="1"/>
      <c r="G1544" s="1"/>
      <c r="J1544" s="1"/>
      <c r="M1544" s="1"/>
    </row>
    <row r="1545" spans="3:13" x14ac:dyDescent="0.25">
      <c r="C1545" s="1"/>
      <c r="F1545" s="1"/>
      <c r="G1545" s="1"/>
      <c r="J1545" s="1"/>
      <c r="M1545" s="1"/>
    </row>
    <row r="1546" spans="3:13" x14ac:dyDescent="0.25">
      <c r="C1546" s="1"/>
      <c r="F1546" s="1"/>
      <c r="G1546" s="1"/>
      <c r="J1546" s="1"/>
      <c r="M1546" s="1"/>
    </row>
    <row r="1547" spans="3:13" x14ac:dyDescent="0.25">
      <c r="C1547" s="1"/>
      <c r="F1547" s="1"/>
      <c r="G1547" s="1"/>
      <c r="J1547" s="1"/>
      <c r="M1547" s="1"/>
    </row>
    <row r="1548" spans="3:13" x14ac:dyDescent="0.25">
      <c r="C1548" s="1"/>
      <c r="F1548" s="1"/>
      <c r="G1548" s="1"/>
      <c r="J1548" s="1"/>
      <c r="M1548" s="1"/>
    </row>
    <row r="1549" spans="3:13" x14ac:dyDescent="0.25">
      <c r="C1549" s="1"/>
      <c r="F1549" s="1"/>
      <c r="G1549" s="1"/>
      <c r="J1549" s="1"/>
      <c r="M1549" s="1"/>
    </row>
    <row r="1550" spans="3:13" x14ac:dyDescent="0.25">
      <c r="C1550" s="1"/>
      <c r="F1550" s="1"/>
      <c r="G1550" s="1"/>
      <c r="J1550" s="1"/>
      <c r="M1550" s="1"/>
    </row>
    <row r="1551" spans="3:13" x14ac:dyDescent="0.25">
      <c r="C1551" s="1"/>
      <c r="F1551" s="1"/>
      <c r="G1551" s="1"/>
      <c r="J1551" s="1"/>
      <c r="M1551" s="1"/>
    </row>
    <row r="1552" spans="3:13" x14ac:dyDescent="0.25">
      <c r="C1552" s="1"/>
      <c r="F1552" s="1"/>
      <c r="G1552" s="1"/>
      <c r="J1552" s="1"/>
      <c r="M1552" s="1"/>
    </row>
    <row r="1553" spans="3:13" x14ac:dyDescent="0.25">
      <c r="C1553" s="1"/>
      <c r="F1553" s="1"/>
      <c r="G1553" s="1"/>
      <c r="J1553" s="1"/>
      <c r="M1553" s="1"/>
    </row>
    <row r="1554" spans="3:13" x14ac:dyDescent="0.25">
      <c r="C1554" s="1"/>
      <c r="F1554" s="1"/>
      <c r="G1554" s="1"/>
      <c r="J1554" s="1"/>
      <c r="M1554" s="1"/>
    </row>
    <row r="1555" spans="3:13" x14ac:dyDescent="0.25">
      <c r="C1555" s="1"/>
      <c r="F1555" s="1"/>
      <c r="G1555" s="1"/>
      <c r="J1555" s="1"/>
      <c r="M1555" s="1"/>
    </row>
    <row r="1556" spans="3:13" x14ac:dyDescent="0.25">
      <c r="C1556" s="1"/>
      <c r="F1556" s="1"/>
      <c r="G1556" s="1"/>
      <c r="J1556" s="1"/>
      <c r="M1556" s="1"/>
    </row>
    <row r="1557" spans="3:13" x14ac:dyDescent="0.25">
      <c r="C1557" s="1"/>
      <c r="F1557" s="1"/>
      <c r="G1557" s="1"/>
      <c r="J1557" s="1"/>
      <c r="M1557" s="1"/>
    </row>
    <row r="1558" spans="3:13" x14ac:dyDescent="0.25">
      <c r="C1558" s="1"/>
      <c r="F1558" s="1"/>
      <c r="G1558" s="1"/>
      <c r="J1558" s="1"/>
      <c r="M1558" s="1"/>
    </row>
    <row r="1559" spans="3:13" x14ac:dyDescent="0.25">
      <c r="C1559" s="1"/>
      <c r="F1559" s="1"/>
      <c r="G1559" s="1"/>
      <c r="J1559" s="1"/>
      <c r="M1559" s="1"/>
    </row>
    <row r="1560" spans="3:13" x14ac:dyDescent="0.25">
      <c r="C1560" s="1"/>
      <c r="F1560" s="1"/>
      <c r="G1560" s="1"/>
      <c r="J1560" s="1"/>
      <c r="M1560" s="1"/>
    </row>
    <row r="1561" spans="3:13" x14ac:dyDescent="0.25">
      <c r="C1561" s="1"/>
      <c r="F1561" s="1"/>
      <c r="G1561" s="1"/>
      <c r="J1561" s="1"/>
      <c r="M1561" s="1"/>
    </row>
    <row r="1562" spans="3:13" x14ac:dyDescent="0.25">
      <c r="C1562" s="1"/>
      <c r="F1562" s="1"/>
      <c r="G1562" s="1"/>
      <c r="J1562" s="1"/>
      <c r="M1562" s="1"/>
    </row>
    <row r="1563" spans="3:13" x14ac:dyDescent="0.25">
      <c r="C1563" s="1"/>
      <c r="F1563" s="1"/>
      <c r="G1563" s="1"/>
      <c r="J1563" s="1"/>
      <c r="M1563" s="1"/>
    </row>
    <row r="1564" spans="3:13" x14ac:dyDescent="0.25">
      <c r="C1564" s="1"/>
      <c r="F1564" s="1"/>
      <c r="G1564" s="1"/>
      <c r="J1564" s="1"/>
      <c r="M1564" s="1"/>
    </row>
    <row r="1565" spans="3:13" x14ac:dyDescent="0.25">
      <c r="C1565" s="1"/>
      <c r="F1565" s="1"/>
      <c r="G1565" s="1"/>
      <c r="J1565" s="1"/>
      <c r="M1565" s="1"/>
    </row>
    <row r="1566" spans="3:13" x14ac:dyDescent="0.25">
      <c r="C1566" s="1"/>
      <c r="F1566" s="1"/>
      <c r="G1566" s="1"/>
      <c r="J1566" s="1"/>
      <c r="M1566" s="1"/>
    </row>
    <row r="1567" spans="3:13" x14ac:dyDescent="0.25">
      <c r="C1567" s="1"/>
      <c r="F1567" s="1"/>
      <c r="G1567" s="1"/>
      <c r="J1567" s="1"/>
      <c r="M1567" s="1"/>
    </row>
    <row r="1568" spans="3:13" x14ac:dyDescent="0.25">
      <c r="C1568" s="1"/>
      <c r="F1568" s="1"/>
      <c r="G1568" s="1"/>
      <c r="J1568" s="1"/>
      <c r="M1568" s="1"/>
    </row>
    <row r="1569" spans="3:13" x14ac:dyDescent="0.25">
      <c r="C1569" s="1"/>
      <c r="F1569" s="1"/>
      <c r="G1569" s="1"/>
      <c r="J1569" s="1"/>
      <c r="M1569" s="1"/>
    </row>
    <row r="1570" spans="3:13" x14ac:dyDescent="0.25">
      <c r="C1570" s="1"/>
      <c r="F1570" s="1"/>
      <c r="G1570" s="1"/>
      <c r="J1570" s="1"/>
      <c r="M1570" s="1"/>
    </row>
    <row r="1571" spans="3:13" x14ac:dyDescent="0.25">
      <c r="C1571" s="1"/>
      <c r="F1571" s="1"/>
      <c r="G1571" s="1"/>
      <c r="J1571" s="1"/>
      <c r="M1571" s="1"/>
    </row>
    <row r="1572" spans="3:13" x14ac:dyDescent="0.25">
      <c r="C1572" s="1"/>
      <c r="F1572" s="1"/>
      <c r="G1572" s="1"/>
      <c r="J1572" s="1"/>
      <c r="M1572" s="1"/>
    </row>
    <row r="1573" spans="3:13" x14ac:dyDescent="0.25">
      <c r="C1573" s="1"/>
      <c r="F1573" s="1"/>
      <c r="G1573" s="1"/>
      <c r="J1573" s="1"/>
      <c r="M1573" s="1"/>
    </row>
    <row r="1574" spans="3:13" x14ac:dyDescent="0.25">
      <c r="C1574" s="1"/>
      <c r="F1574" s="1"/>
      <c r="G1574" s="1"/>
      <c r="J1574" s="1"/>
      <c r="M1574" s="1"/>
    </row>
    <row r="1575" spans="3:13" x14ac:dyDescent="0.25">
      <c r="C1575" s="1"/>
      <c r="F1575" s="1"/>
      <c r="G1575" s="1"/>
      <c r="J1575" s="1"/>
      <c r="M1575" s="1"/>
    </row>
    <row r="1576" spans="3:13" x14ac:dyDescent="0.25">
      <c r="C1576" s="1"/>
      <c r="F1576" s="1"/>
      <c r="G1576" s="1"/>
      <c r="J1576" s="1"/>
      <c r="M1576" s="1"/>
    </row>
    <row r="1577" spans="3:13" x14ac:dyDescent="0.25">
      <c r="C1577" s="1"/>
      <c r="F1577" s="1"/>
      <c r="G1577" s="1"/>
      <c r="J1577" s="1"/>
      <c r="M1577" s="1"/>
    </row>
    <row r="1578" spans="3:13" x14ac:dyDescent="0.25">
      <c r="C1578" s="1"/>
      <c r="F1578" s="1"/>
      <c r="G1578" s="1"/>
      <c r="J1578" s="1"/>
      <c r="M1578" s="1"/>
    </row>
    <row r="1579" spans="3:13" x14ac:dyDescent="0.25">
      <c r="C1579" s="1"/>
      <c r="F1579" s="1"/>
      <c r="G1579" s="1"/>
      <c r="J1579" s="1"/>
      <c r="M1579" s="1"/>
    </row>
    <row r="1580" spans="3:13" x14ac:dyDescent="0.25">
      <c r="C1580" s="1"/>
      <c r="F1580" s="1"/>
      <c r="G1580" s="1"/>
      <c r="J1580" s="1"/>
      <c r="M1580" s="1"/>
    </row>
    <row r="1581" spans="3:13" x14ac:dyDescent="0.25">
      <c r="C1581" s="1"/>
      <c r="F1581" s="1"/>
      <c r="G1581" s="1"/>
      <c r="J1581" s="1"/>
      <c r="M1581" s="1"/>
    </row>
    <row r="1582" spans="3:13" x14ac:dyDescent="0.25">
      <c r="C1582" s="1"/>
      <c r="F1582" s="1"/>
      <c r="G1582" s="1"/>
      <c r="J1582" s="1"/>
      <c r="M1582" s="1"/>
    </row>
    <row r="1583" spans="3:13" x14ac:dyDescent="0.25">
      <c r="C1583" s="1"/>
      <c r="F1583" s="1"/>
      <c r="G1583" s="1"/>
      <c r="J1583" s="1"/>
      <c r="M1583" s="1"/>
    </row>
    <row r="1584" spans="3:13" x14ac:dyDescent="0.25">
      <c r="C1584" s="1"/>
      <c r="F1584" s="1"/>
      <c r="G1584" s="1"/>
      <c r="J1584" s="1"/>
      <c r="M1584" s="1"/>
    </row>
    <row r="1585" spans="3:13" x14ac:dyDescent="0.25">
      <c r="C1585" s="1"/>
      <c r="F1585" s="1"/>
      <c r="G1585" s="1"/>
      <c r="J1585" s="1"/>
      <c r="M1585" s="1"/>
    </row>
    <row r="1586" spans="3:13" x14ac:dyDescent="0.25">
      <c r="C1586" s="1"/>
      <c r="F1586" s="1"/>
      <c r="G1586" s="1"/>
      <c r="J1586" s="1"/>
      <c r="M1586" s="1"/>
    </row>
    <row r="1587" spans="3:13" x14ac:dyDescent="0.25">
      <c r="C1587" s="1"/>
      <c r="F1587" s="1"/>
      <c r="G1587" s="1"/>
      <c r="J1587" s="1"/>
      <c r="M1587" s="1"/>
    </row>
    <row r="1588" spans="3:13" x14ac:dyDescent="0.25">
      <c r="C1588" s="1"/>
      <c r="F1588" s="1"/>
      <c r="G1588" s="1"/>
      <c r="J1588" s="1"/>
      <c r="M1588" s="1"/>
    </row>
    <row r="1589" spans="3:13" x14ac:dyDescent="0.25">
      <c r="C1589" s="1"/>
      <c r="F1589" s="1"/>
      <c r="G1589" s="1"/>
      <c r="J1589" s="1"/>
      <c r="M1589" s="1"/>
    </row>
    <row r="1590" spans="3:13" x14ac:dyDescent="0.25">
      <c r="C1590" s="1"/>
      <c r="F1590" s="1"/>
      <c r="G1590" s="1"/>
      <c r="J1590" s="1"/>
      <c r="M1590" s="1"/>
    </row>
    <row r="1591" spans="3:13" x14ac:dyDescent="0.25">
      <c r="C1591" s="1"/>
      <c r="F1591" s="1"/>
      <c r="G1591" s="1"/>
      <c r="J1591" s="1"/>
      <c r="M1591" s="1"/>
    </row>
    <row r="1592" spans="3:13" x14ac:dyDescent="0.25">
      <c r="C1592" s="1"/>
      <c r="F1592" s="1"/>
      <c r="G1592" s="1"/>
      <c r="J1592" s="1"/>
      <c r="M1592" s="1"/>
    </row>
    <row r="1593" spans="3:13" x14ac:dyDescent="0.25">
      <c r="C1593" s="1"/>
      <c r="F1593" s="1"/>
      <c r="G1593" s="1"/>
      <c r="J1593" s="1"/>
      <c r="M1593" s="1"/>
    </row>
    <row r="1594" spans="3:13" x14ac:dyDescent="0.25">
      <c r="C1594" s="1"/>
      <c r="F1594" s="1"/>
      <c r="G1594" s="1"/>
      <c r="J1594" s="1"/>
      <c r="M1594" s="1"/>
    </row>
    <row r="1595" spans="3:13" x14ac:dyDescent="0.25">
      <c r="C1595" s="1"/>
      <c r="F1595" s="1"/>
      <c r="G1595" s="1"/>
      <c r="J1595" s="1"/>
      <c r="M1595" s="1"/>
    </row>
    <row r="1596" spans="3:13" x14ac:dyDescent="0.25">
      <c r="C1596" s="1"/>
      <c r="F1596" s="1"/>
      <c r="G1596" s="1"/>
      <c r="J1596" s="1"/>
      <c r="M1596" s="1"/>
    </row>
    <row r="1597" spans="3:13" x14ac:dyDescent="0.25">
      <c r="C1597" s="1"/>
      <c r="F1597" s="1"/>
      <c r="G1597" s="1"/>
      <c r="J1597" s="1"/>
      <c r="M1597" s="1"/>
    </row>
    <row r="1598" spans="3:13" x14ac:dyDescent="0.25">
      <c r="C1598" s="1"/>
      <c r="F1598" s="1"/>
      <c r="G1598" s="1"/>
      <c r="J1598" s="1"/>
      <c r="M1598" s="1"/>
    </row>
    <row r="1599" spans="3:13" x14ac:dyDescent="0.25">
      <c r="C1599" s="1"/>
      <c r="F1599" s="1"/>
      <c r="G1599" s="1"/>
      <c r="J1599" s="1"/>
      <c r="M1599" s="1"/>
    </row>
    <row r="1600" spans="3:13" x14ac:dyDescent="0.25">
      <c r="C1600" s="1"/>
      <c r="F1600" s="1"/>
      <c r="G1600" s="1"/>
      <c r="J1600" s="1"/>
      <c r="M1600" s="1"/>
    </row>
    <row r="1601" spans="3:13" x14ac:dyDescent="0.25">
      <c r="C1601" s="1"/>
      <c r="F1601" s="1"/>
      <c r="G1601" s="1"/>
      <c r="J1601" s="1"/>
      <c r="M1601" s="1"/>
    </row>
    <row r="1602" spans="3:13" x14ac:dyDescent="0.25">
      <c r="C1602" s="1"/>
      <c r="F1602" s="1"/>
      <c r="G1602" s="1"/>
      <c r="J1602" s="1"/>
      <c r="M1602" s="1"/>
    </row>
    <row r="1603" spans="3:13" x14ac:dyDescent="0.25">
      <c r="C1603" s="1"/>
      <c r="F1603" s="1"/>
      <c r="G1603" s="1"/>
      <c r="J1603" s="1"/>
      <c r="M1603" s="1"/>
    </row>
    <row r="1604" spans="3:13" x14ac:dyDescent="0.25">
      <c r="C1604" s="1"/>
      <c r="F1604" s="1"/>
      <c r="G1604" s="1"/>
      <c r="J1604" s="1"/>
      <c r="M1604" s="1"/>
    </row>
    <row r="1605" spans="3:13" x14ac:dyDescent="0.25">
      <c r="C1605" s="1"/>
      <c r="F1605" s="1"/>
      <c r="G1605" s="1"/>
      <c r="J1605" s="1"/>
      <c r="M1605" s="1"/>
    </row>
    <row r="1606" spans="3:13" x14ac:dyDescent="0.25">
      <c r="C1606" s="1"/>
      <c r="F1606" s="1"/>
      <c r="G1606" s="1"/>
      <c r="J1606" s="1"/>
      <c r="M1606" s="1"/>
    </row>
    <row r="1607" spans="3:13" x14ac:dyDescent="0.25">
      <c r="C1607" s="1"/>
      <c r="F1607" s="1"/>
      <c r="G1607" s="1"/>
      <c r="J1607" s="1"/>
      <c r="M1607" s="1"/>
    </row>
    <row r="1608" spans="3:13" x14ac:dyDescent="0.25">
      <c r="C1608" s="1"/>
      <c r="F1608" s="1"/>
      <c r="G1608" s="1"/>
      <c r="J1608" s="1"/>
      <c r="M1608" s="1"/>
    </row>
    <row r="1609" spans="3:13" x14ac:dyDescent="0.25">
      <c r="C1609" s="1"/>
      <c r="F1609" s="1"/>
      <c r="G1609" s="1"/>
      <c r="J1609" s="1"/>
      <c r="M1609" s="1"/>
    </row>
    <row r="1610" spans="3:13" x14ac:dyDescent="0.25">
      <c r="C1610" s="1"/>
      <c r="F1610" s="1"/>
      <c r="G1610" s="1"/>
      <c r="J1610" s="1"/>
      <c r="M1610" s="1"/>
    </row>
    <row r="1611" spans="3:13" x14ac:dyDescent="0.25">
      <c r="C1611" s="1"/>
      <c r="F1611" s="1"/>
      <c r="G1611" s="1"/>
      <c r="J1611" s="1"/>
      <c r="M1611" s="1"/>
    </row>
    <row r="1612" spans="3:13" x14ac:dyDescent="0.25">
      <c r="C1612" s="1"/>
      <c r="F1612" s="1"/>
      <c r="G1612" s="1"/>
      <c r="J1612" s="1"/>
      <c r="M1612" s="1"/>
    </row>
    <row r="1613" spans="3:13" x14ac:dyDescent="0.25">
      <c r="C1613" s="1"/>
      <c r="F1613" s="1"/>
      <c r="G1613" s="1"/>
      <c r="J1613" s="1"/>
      <c r="M1613" s="1"/>
    </row>
    <row r="1614" spans="3:13" x14ac:dyDescent="0.25">
      <c r="C1614" s="1"/>
      <c r="F1614" s="1"/>
      <c r="G1614" s="1"/>
      <c r="J1614" s="1"/>
      <c r="M1614" s="1"/>
    </row>
    <row r="1615" spans="3:13" x14ac:dyDescent="0.25">
      <c r="C1615" s="1"/>
      <c r="F1615" s="1"/>
      <c r="G1615" s="1"/>
      <c r="J1615" s="1"/>
      <c r="M1615" s="1"/>
    </row>
    <row r="1616" spans="3:13" x14ac:dyDescent="0.25">
      <c r="C1616" s="1"/>
      <c r="F1616" s="1"/>
      <c r="G1616" s="1"/>
      <c r="J1616" s="1"/>
      <c r="M1616" s="1"/>
    </row>
    <row r="1617" spans="3:13" x14ac:dyDescent="0.25">
      <c r="C1617" s="1"/>
      <c r="F1617" s="1"/>
      <c r="G1617" s="1"/>
      <c r="J1617" s="1"/>
      <c r="M1617" s="1"/>
    </row>
    <row r="1618" spans="3:13" x14ac:dyDescent="0.25">
      <c r="C1618" s="1"/>
      <c r="F1618" s="1"/>
      <c r="G1618" s="1"/>
      <c r="J1618" s="1"/>
      <c r="M1618" s="1"/>
    </row>
    <row r="1619" spans="3:13" x14ac:dyDescent="0.25">
      <c r="C1619" s="1"/>
      <c r="F1619" s="1"/>
      <c r="G1619" s="1"/>
      <c r="J1619" s="1"/>
      <c r="M1619" s="1"/>
    </row>
    <row r="1620" spans="3:13" x14ac:dyDescent="0.25">
      <c r="C1620" s="1"/>
      <c r="F1620" s="1"/>
      <c r="G1620" s="1"/>
      <c r="J1620" s="1"/>
      <c r="M1620" s="1"/>
    </row>
    <row r="1621" spans="3:13" x14ac:dyDescent="0.25">
      <c r="C1621" s="1"/>
      <c r="F1621" s="1"/>
      <c r="G1621" s="1"/>
      <c r="J1621" s="1"/>
      <c r="M1621" s="1"/>
    </row>
    <row r="1622" spans="3:13" x14ac:dyDescent="0.25">
      <c r="C1622" s="1"/>
      <c r="F1622" s="1"/>
      <c r="G1622" s="1"/>
      <c r="J1622" s="1"/>
      <c r="M1622" s="1"/>
    </row>
    <row r="1623" spans="3:13" x14ac:dyDescent="0.25">
      <c r="C1623" s="1"/>
      <c r="F1623" s="1"/>
      <c r="G1623" s="1"/>
      <c r="J1623" s="1"/>
      <c r="M1623" s="1"/>
    </row>
    <row r="1624" spans="3:13" x14ac:dyDescent="0.25">
      <c r="C1624" s="1"/>
      <c r="F1624" s="1"/>
      <c r="G1624" s="1"/>
      <c r="J1624" s="1"/>
      <c r="M1624" s="1"/>
    </row>
    <row r="1625" spans="3:13" x14ac:dyDescent="0.25">
      <c r="C1625" s="1"/>
      <c r="F1625" s="1"/>
      <c r="G1625" s="1"/>
      <c r="J1625" s="1"/>
      <c r="M1625" s="1"/>
    </row>
    <row r="1626" spans="3:13" x14ac:dyDescent="0.25">
      <c r="C1626" s="1"/>
      <c r="F1626" s="1"/>
      <c r="G1626" s="1"/>
      <c r="J1626" s="1"/>
      <c r="M1626" s="1"/>
    </row>
    <row r="1627" spans="3:13" x14ac:dyDescent="0.25">
      <c r="C1627" s="1"/>
      <c r="F1627" s="1"/>
      <c r="G1627" s="1"/>
      <c r="J1627" s="1"/>
      <c r="M1627" s="1"/>
    </row>
    <row r="1628" spans="3:13" x14ac:dyDescent="0.25">
      <c r="C1628" s="1"/>
      <c r="F1628" s="1"/>
      <c r="G1628" s="1"/>
      <c r="J1628" s="1"/>
      <c r="M1628" s="1"/>
    </row>
    <row r="1629" spans="3:13" x14ac:dyDescent="0.25">
      <c r="C1629" s="1"/>
      <c r="F1629" s="1"/>
      <c r="G1629" s="1"/>
      <c r="J1629" s="1"/>
      <c r="M1629" s="1"/>
    </row>
    <row r="1630" spans="3:13" x14ac:dyDescent="0.25">
      <c r="C1630" s="1"/>
      <c r="F1630" s="1"/>
      <c r="G1630" s="1"/>
      <c r="J1630" s="1"/>
      <c r="M1630" s="1"/>
    </row>
    <row r="1631" spans="3:13" x14ac:dyDescent="0.25">
      <c r="C1631" s="1"/>
      <c r="F1631" s="1"/>
      <c r="G1631" s="1"/>
      <c r="J1631" s="1"/>
      <c r="M1631" s="1"/>
    </row>
    <row r="1632" spans="3:13" x14ac:dyDescent="0.25">
      <c r="C1632" s="1"/>
      <c r="F1632" s="1"/>
      <c r="G1632" s="1"/>
      <c r="J1632" s="1"/>
      <c r="M1632" s="1"/>
    </row>
    <row r="1633" spans="3:13" x14ac:dyDescent="0.25">
      <c r="C1633" s="1"/>
      <c r="F1633" s="1"/>
      <c r="G1633" s="1"/>
      <c r="J1633" s="1"/>
      <c r="M1633" s="1"/>
    </row>
    <row r="1634" spans="3:13" x14ac:dyDescent="0.25">
      <c r="C1634" s="1"/>
      <c r="F1634" s="1"/>
      <c r="G1634" s="1"/>
      <c r="J1634" s="1"/>
      <c r="M1634" s="1"/>
    </row>
    <row r="1635" spans="3:13" x14ac:dyDescent="0.25">
      <c r="C1635" s="1"/>
      <c r="F1635" s="1"/>
      <c r="G1635" s="1"/>
      <c r="J1635" s="1"/>
      <c r="M1635" s="1"/>
    </row>
    <row r="1636" spans="3:13" x14ac:dyDescent="0.25">
      <c r="C1636" s="1"/>
      <c r="F1636" s="1"/>
      <c r="G1636" s="1"/>
      <c r="J1636" s="1"/>
      <c r="M1636" s="1"/>
    </row>
    <row r="1637" spans="3:13" x14ac:dyDescent="0.25">
      <c r="C1637" s="1"/>
      <c r="F1637" s="1"/>
      <c r="G1637" s="1"/>
      <c r="J1637" s="1"/>
      <c r="M1637" s="1"/>
    </row>
    <row r="1638" spans="3:13" x14ac:dyDescent="0.25">
      <c r="C1638" s="1"/>
      <c r="F1638" s="1"/>
      <c r="G1638" s="1"/>
      <c r="J1638" s="1"/>
      <c r="M1638" s="1"/>
    </row>
    <row r="1639" spans="3:13" x14ac:dyDescent="0.25">
      <c r="C1639" s="1"/>
      <c r="F1639" s="1"/>
      <c r="G1639" s="1"/>
      <c r="J1639" s="1"/>
      <c r="M1639" s="1"/>
    </row>
    <row r="1640" spans="3:13" x14ac:dyDescent="0.25">
      <c r="C1640" s="1"/>
      <c r="F1640" s="1"/>
      <c r="G1640" s="1"/>
      <c r="J1640" s="1"/>
      <c r="M1640" s="1"/>
    </row>
    <row r="1641" spans="3:13" x14ac:dyDescent="0.25">
      <c r="C1641" s="1"/>
      <c r="F1641" s="1"/>
      <c r="G1641" s="1"/>
      <c r="J1641" s="1"/>
      <c r="M1641" s="1"/>
    </row>
    <row r="1642" spans="3:13" x14ac:dyDescent="0.25">
      <c r="C1642" s="1"/>
      <c r="F1642" s="1"/>
      <c r="G1642" s="1"/>
      <c r="J1642" s="1"/>
      <c r="M1642" s="1"/>
    </row>
    <row r="1643" spans="3:13" x14ac:dyDescent="0.25">
      <c r="C1643" s="1"/>
      <c r="F1643" s="1"/>
      <c r="G1643" s="1"/>
      <c r="J1643" s="1"/>
      <c r="M1643" s="1"/>
    </row>
    <row r="1644" spans="3:13" x14ac:dyDescent="0.25">
      <c r="C1644" s="1"/>
      <c r="F1644" s="1"/>
      <c r="G1644" s="1"/>
      <c r="J1644" s="1"/>
      <c r="M1644" s="1"/>
    </row>
    <row r="1645" spans="3:13" x14ac:dyDescent="0.25">
      <c r="C1645" s="1"/>
      <c r="F1645" s="1"/>
      <c r="G1645" s="1"/>
      <c r="J1645" s="1"/>
      <c r="M1645" s="1"/>
    </row>
    <row r="1646" spans="3:13" x14ac:dyDescent="0.25">
      <c r="C1646" s="1"/>
      <c r="F1646" s="1"/>
      <c r="G1646" s="1"/>
      <c r="J1646" s="1"/>
      <c r="M1646" s="1"/>
    </row>
    <row r="1647" spans="3:13" x14ac:dyDescent="0.25">
      <c r="C1647" s="1"/>
      <c r="F1647" s="1"/>
      <c r="G1647" s="1"/>
      <c r="J1647" s="1"/>
      <c r="M1647" s="1"/>
    </row>
    <row r="1648" spans="3:13" x14ac:dyDescent="0.25">
      <c r="C1648" s="1"/>
      <c r="F1648" s="1"/>
      <c r="G1648" s="1"/>
      <c r="J1648" s="1"/>
      <c r="M1648" s="1"/>
    </row>
    <row r="1649" spans="3:13" x14ac:dyDescent="0.25">
      <c r="C1649" s="1"/>
      <c r="F1649" s="1"/>
      <c r="G1649" s="1"/>
      <c r="J1649" s="1"/>
      <c r="M1649" s="1"/>
    </row>
    <row r="1650" spans="3:13" x14ac:dyDescent="0.25">
      <c r="C1650" s="1"/>
      <c r="F1650" s="1"/>
      <c r="G1650" s="1"/>
      <c r="J1650" s="1"/>
      <c r="M1650" s="1"/>
    </row>
    <row r="1651" spans="3:13" x14ac:dyDescent="0.25">
      <c r="C1651" s="1"/>
      <c r="F1651" s="1"/>
      <c r="G1651" s="1"/>
      <c r="J1651" s="1"/>
      <c r="M1651" s="1"/>
    </row>
    <row r="1652" spans="3:13" x14ac:dyDescent="0.25">
      <c r="C1652" s="1"/>
      <c r="F1652" s="1"/>
      <c r="G1652" s="1"/>
      <c r="J1652" s="1"/>
      <c r="M1652" s="1"/>
    </row>
    <row r="1653" spans="3:13" x14ac:dyDescent="0.25">
      <c r="C1653" s="1"/>
      <c r="F1653" s="1"/>
      <c r="G1653" s="1"/>
      <c r="J1653" s="1"/>
      <c r="M1653" s="1"/>
    </row>
    <row r="1654" spans="3:13" x14ac:dyDescent="0.25">
      <c r="C1654" s="1"/>
      <c r="F1654" s="1"/>
      <c r="G1654" s="1"/>
      <c r="J1654" s="1"/>
      <c r="M1654" s="1"/>
    </row>
    <row r="1655" spans="3:13" x14ac:dyDescent="0.25">
      <c r="C1655" s="1"/>
      <c r="F1655" s="1"/>
      <c r="G1655" s="1"/>
      <c r="J1655" s="1"/>
      <c r="M1655" s="1"/>
    </row>
    <row r="1656" spans="3:13" x14ac:dyDescent="0.25">
      <c r="C1656" s="1"/>
      <c r="F1656" s="1"/>
      <c r="G1656" s="1"/>
      <c r="J1656" s="1"/>
      <c r="M1656" s="1"/>
    </row>
    <row r="1657" spans="3:13" x14ac:dyDescent="0.25">
      <c r="C1657" s="1"/>
      <c r="F1657" s="1"/>
      <c r="G1657" s="1"/>
      <c r="J1657" s="1"/>
      <c r="M1657" s="1"/>
    </row>
    <row r="1658" spans="3:13" x14ac:dyDescent="0.25">
      <c r="C1658" s="1"/>
      <c r="F1658" s="1"/>
      <c r="G1658" s="1"/>
      <c r="J1658" s="1"/>
      <c r="M1658" s="1"/>
    </row>
    <row r="1659" spans="3:13" x14ac:dyDescent="0.25">
      <c r="C1659" s="1"/>
      <c r="F1659" s="1"/>
      <c r="G1659" s="1"/>
      <c r="J1659" s="1"/>
      <c r="M1659" s="1"/>
    </row>
    <row r="1660" spans="3:13" x14ac:dyDescent="0.25">
      <c r="C1660" s="1"/>
      <c r="F1660" s="1"/>
      <c r="G1660" s="1"/>
      <c r="J1660" s="1"/>
      <c r="M1660" s="1"/>
    </row>
    <row r="1661" spans="3:13" x14ac:dyDescent="0.25">
      <c r="C1661" s="1"/>
      <c r="F1661" s="1"/>
      <c r="G1661" s="1"/>
      <c r="J1661" s="1"/>
      <c r="M1661" s="1"/>
    </row>
    <row r="1662" spans="3:13" x14ac:dyDescent="0.25">
      <c r="C1662" s="1"/>
      <c r="F1662" s="1"/>
      <c r="G1662" s="1"/>
      <c r="J1662" s="1"/>
      <c r="M1662" s="1"/>
    </row>
    <row r="1663" spans="3:13" x14ac:dyDescent="0.25">
      <c r="C1663" s="1"/>
      <c r="F1663" s="1"/>
      <c r="G1663" s="1"/>
      <c r="J1663" s="1"/>
      <c r="M1663" s="1"/>
    </row>
    <row r="1664" spans="3:13" x14ac:dyDescent="0.25">
      <c r="C1664" s="1"/>
      <c r="F1664" s="1"/>
      <c r="G1664" s="1"/>
      <c r="J1664" s="1"/>
      <c r="M1664" s="1"/>
    </row>
    <row r="1665" spans="3:13" x14ac:dyDescent="0.25">
      <c r="C1665" s="1"/>
      <c r="F1665" s="1"/>
      <c r="G1665" s="1"/>
      <c r="J1665" s="1"/>
      <c r="M1665" s="1"/>
    </row>
    <row r="1666" spans="3:13" x14ac:dyDescent="0.25">
      <c r="C1666" s="1"/>
      <c r="F1666" s="1"/>
      <c r="G1666" s="1"/>
      <c r="J1666" s="1"/>
      <c r="M1666" s="1"/>
    </row>
    <row r="1667" spans="3:13" x14ac:dyDescent="0.25">
      <c r="C1667" s="1"/>
      <c r="F1667" s="1"/>
      <c r="G1667" s="1"/>
      <c r="J1667" s="1"/>
      <c r="M1667" s="1"/>
    </row>
    <row r="1668" spans="3:13" x14ac:dyDescent="0.25">
      <c r="C1668" s="1"/>
      <c r="F1668" s="1"/>
      <c r="G1668" s="1"/>
      <c r="J1668" s="1"/>
      <c r="M1668" s="1"/>
    </row>
    <row r="1669" spans="3:13" x14ac:dyDescent="0.25">
      <c r="C1669" s="1"/>
      <c r="F1669" s="1"/>
      <c r="G1669" s="1"/>
      <c r="J1669" s="1"/>
      <c r="M1669" s="1"/>
    </row>
    <row r="1670" spans="3:13" x14ac:dyDescent="0.25">
      <c r="C1670" s="1"/>
      <c r="F1670" s="1"/>
      <c r="G1670" s="1"/>
      <c r="J1670" s="1"/>
      <c r="M1670" s="1"/>
    </row>
    <row r="1671" spans="3:13" x14ac:dyDescent="0.25">
      <c r="C1671" s="1"/>
      <c r="F1671" s="1"/>
      <c r="G1671" s="1"/>
      <c r="J1671" s="1"/>
      <c r="M1671" s="1"/>
    </row>
    <row r="1672" spans="3:13" x14ac:dyDescent="0.25">
      <c r="C1672" s="1"/>
      <c r="F1672" s="1"/>
      <c r="G1672" s="1"/>
      <c r="J1672" s="1"/>
      <c r="M1672" s="1"/>
    </row>
    <row r="1673" spans="3:13" x14ac:dyDescent="0.25">
      <c r="C1673" s="1"/>
      <c r="F1673" s="1"/>
      <c r="G1673" s="1"/>
      <c r="J1673" s="1"/>
      <c r="M1673" s="1"/>
    </row>
    <row r="1674" spans="3:13" x14ac:dyDescent="0.25">
      <c r="C1674" s="1"/>
      <c r="F1674" s="1"/>
      <c r="G1674" s="1"/>
      <c r="J1674" s="1"/>
      <c r="M1674" s="1"/>
    </row>
    <row r="1675" spans="3:13" x14ac:dyDescent="0.25">
      <c r="C1675" s="1"/>
      <c r="F1675" s="1"/>
      <c r="G1675" s="1"/>
      <c r="J1675" s="1"/>
      <c r="M1675" s="1"/>
    </row>
    <row r="1676" spans="3:13" x14ac:dyDescent="0.25">
      <c r="C1676" s="1"/>
      <c r="F1676" s="1"/>
      <c r="G1676" s="1"/>
      <c r="J1676" s="1"/>
      <c r="M1676" s="1"/>
    </row>
    <row r="1677" spans="3:13" x14ac:dyDescent="0.25">
      <c r="C1677" s="1"/>
      <c r="F1677" s="1"/>
      <c r="G1677" s="1"/>
      <c r="J1677" s="1"/>
      <c r="M1677" s="1"/>
    </row>
    <row r="1678" spans="3:13" x14ac:dyDescent="0.25">
      <c r="C1678" s="1"/>
      <c r="F1678" s="1"/>
      <c r="G1678" s="1"/>
      <c r="J1678" s="1"/>
      <c r="M1678" s="1"/>
    </row>
    <row r="1679" spans="3:13" x14ac:dyDescent="0.25">
      <c r="C1679" s="1"/>
      <c r="F1679" s="1"/>
      <c r="G1679" s="1"/>
      <c r="J1679" s="1"/>
      <c r="M1679" s="1"/>
    </row>
    <row r="1680" spans="3:13" x14ac:dyDescent="0.25">
      <c r="C1680" s="1"/>
      <c r="F1680" s="1"/>
      <c r="G1680" s="1"/>
      <c r="J1680" s="1"/>
      <c r="M1680" s="1"/>
    </row>
    <row r="1681" spans="3:13" x14ac:dyDescent="0.25">
      <c r="C1681" s="1"/>
      <c r="F1681" s="1"/>
      <c r="G1681" s="1"/>
      <c r="J1681" s="1"/>
      <c r="M1681" s="1"/>
    </row>
    <row r="1682" spans="3:13" x14ac:dyDescent="0.25">
      <c r="C1682" s="1"/>
      <c r="F1682" s="1"/>
      <c r="G1682" s="1"/>
      <c r="J1682" s="1"/>
      <c r="M1682" s="1"/>
    </row>
    <row r="1683" spans="3:13" x14ac:dyDescent="0.25">
      <c r="C1683" s="1"/>
      <c r="F1683" s="1"/>
      <c r="G1683" s="1"/>
      <c r="J1683" s="1"/>
      <c r="M1683" s="1"/>
    </row>
    <row r="1684" spans="3:13" x14ac:dyDescent="0.25">
      <c r="C1684" s="1"/>
      <c r="F1684" s="1"/>
      <c r="G1684" s="1"/>
      <c r="J1684" s="1"/>
      <c r="M1684" s="1"/>
    </row>
    <row r="1685" spans="3:13" x14ac:dyDescent="0.25">
      <c r="C1685" s="1"/>
      <c r="F1685" s="1"/>
      <c r="G1685" s="1"/>
      <c r="J1685" s="1"/>
      <c r="M1685" s="1"/>
    </row>
    <row r="1686" spans="3:13" x14ac:dyDescent="0.25">
      <c r="C1686" s="1"/>
      <c r="F1686" s="1"/>
      <c r="G1686" s="1"/>
      <c r="J1686" s="1"/>
      <c r="M1686" s="1"/>
    </row>
    <row r="1687" spans="3:13" x14ac:dyDescent="0.25">
      <c r="C1687" s="1"/>
      <c r="F1687" s="1"/>
      <c r="G1687" s="1"/>
      <c r="J1687" s="1"/>
      <c r="M1687" s="1"/>
    </row>
    <row r="1688" spans="3:13" x14ac:dyDescent="0.25">
      <c r="C1688" s="1"/>
      <c r="F1688" s="1"/>
      <c r="G1688" s="1"/>
      <c r="J1688" s="1"/>
      <c r="M1688" s="1"/>
    </row>
    <row r="1689" spans="3:13" x14ac:dyDescent="0.25">
      <c r="C1689" s="1"/>
      <c r="F1689" s="1"/>
      <c r="G1689" s="1"/>
      <c r="J1689" s="1"/>
      <c r="M1689" s="1"/>
    </row>
    <row r="1690" spans="3:13" x14ac:dyDescent="0.25">
      <c r="C1690" s="1"/>
      <c r="F1690" s="1"/>
      <c r="G1690" s="1"/>
      <c r="J1690" s="1"/>
      <c r="M1690" s="1"/>
    </row>
    <row r="1691" spans="3:13" x14ac:dyDescent="0.25">
      <c r="C1691" s="1"/>
      <c r="F1691" s="1"/>
      <c r="G1691" s="1"/>
      <c r="J1691" s="1"/>
      <c r="M1691" s="1"/>
    </row>
    <row r="1692" spans="3:13" x14ac:dyDescent="0.25">
      <c r="C1692" s="1"/>
      <c r="F1692" s="1"/>
      <c r="G1692" s="1"/>
      <c r="J1692" s="1"/>
      <c r="M1692" s="1"/>
    </row>
    <row r="1693" spans="3:13" x14ac:dyDescent="0.25">
      <c r="C1693" s="1"/>
      <c r="F1693" s="1"/>
      <c r="G1693" s="1"/>
      <c r="J1693" s="1"/>
      <c r="M1693" s="1"/>
    </row>
    <row r="1694" spans="3:13" x14ac:dyDescent="0.25">
      <c r="C1694" s="1"/>
      <c r="F1694" s="1"/>
      <c r="G1694" s="1"/>
      <c r="J1694" s="1"/>
      <c r="M1694" s="1"/>
    </row>
    <row r="1695" spans="3:13" x14ac:dyDescent="0.25">
      <c r="C1695" s="1"/>
      <c r="F1695" s="1"/>
      <c r="G1695" s="1"/>
      <c r="J1695" s="1"/>
      <c r="M1695" s="1"/>
    </row>
    <row r="1696" spans="3:13" x14ac:dyDescent="0.25">
      <c r="C1696" s="1"/>
      <c r="F1696" s="1"/>
      <c r="G1696" s="1"/>
      <c r="J1696" s="1"/>
      <c r="M1696" s="1"/>
    </row>
    <row r="1697" spans="3:13" x14ac:dyDescent="0.25">
      <c r="C1697" s="1"/>
      <c r="F1697" s="1"/>
      <c r="G1697" s="1"/>
      <c r="J1697" s="1"/>
      <c r="M1697" s="1"/>
    </row>
    <row r="1698" spans="3:13" x14ac:dyDescent="0.25">
      <c r="C1698" s="1"/>
      <c r="F1698" s="1"/>
      <c r="G1698" s="1"/>
      <c r="J1698" s="1"/>
      <c r="M1698" s="1"/>
    </row>
    <row r="1699" spans="3:13" x14ac:dyDescent="0.25">
      <c r="C1699" s="1"/>
      <c r="F1699" s="1"/>
      <c r="G1699" s="1"/>
      <c r="J1699" s="1"/>
      <c r="M1699" s="1"/>
    </row>
    <row r="1700" spans="3:13" x14ac:dyDescent="0.25">
      <c r="C1700" s="1"/>
      <c r="F1700" s="1"/>
      <c r="G1700" s="1"/>
      <c r="J1700" s="1"/>
      <c r="M1700" s="1"/>
    </row>
    <row r="1701" spans="3:13" x14ac:dyDescent="0.25">
      <c r="C1701" s="1"/>
      <c r="F1701" s="1"/>
      <c r="G1701" s="1"/>
      <c r="J1701" s="1"/>
      <c r="M1701" s="1"/>
    </row>
    <row r="1702" spans="3:13" x14ac:dyDescent="0.25">
      <c r="C1702" s="1"/>
      <c r="F1702" s="1"/>
      <c r="G1702" s="1"/>
      <c r="J1702" s="1"/>
      <c r="M1702" s="1"/>
    </row>
    <row r="1703" spans="3:13" x14ac:dyDescent="0.25">
      <c r="C1703" s="1"/>
      <c r="F1703" s="1"/>
      <c r="G1703" s="1"/>
      <c r="J1703" s="1"/>
      <c r="M1703" s="1"/>
    </row>
    <row r="1704" spans="3:13" x14ac:dyDescent="0.25">
      <c r="C1704" s="1"/>
      <c r="F1704" s="1"/>
      <c r="G1704" s="1"/>
      <c r="J1704" s="1"/>
      <c r="M1704" s="1"/>
    </row>
    <row r="1705" spans="3:13" x14ac:dyDescent="0.25">
      <c r="C1705" s="1"/>
      <c r="F1705" s="1"/>
      <c r="G1705" s="1"/>
      <c r="J1705" s="1"/>
      <c r="M1705" s="1"/>
    </row>
    <row r="1706" spans="3:13" x14ac:dyDescent="0.25">
      <c r="C1706" s="1"/>
      <c r="F1706" s="1"/>
      <c r="G1706" s="1"/>
      <c r="J1706" s="1"/>
      <c r="M1706" s="1"/>
    </row>
    <row r="1707" spans="3:13" x14ac:dyDescent="0.25">
      <c r="C1707" s="1"/>
      <c r="F1707" s="1"/>
      <c r="G1707" s="1"/>
      <c r="J1707" s="1"/>
      <c r="M1707" s="1"/>
    </row>
    <row r="1708" spans="3:13" x14ac:dyDescent="0.25">
      <c r="C1708" s="1"/>
      <c r="F1708" s="1"/>
      <c r="G1708" s="1"/>
      <c r="J1708" s="1"/>
      <c r="M1708" s="1"/>
    </row>
    <row r="1709" spans="3:13" x14ac:dyDescent="0.25">
      <c r="C1709" s="1"/>
      <c r="F1709" s="1"/>
      <c r="G1709" s="1"/>
      <c r="J1709" s="1"/>
      <c r="M1709" s="1"/>
    </row>
    <row r="1710" spans="3:13" x14ac:dyDescent="0.25">
      <c r="C1710" s="1"/>
      <c r="F1710" s="1"/>
      <c r="G1710" s="1"/>
      <c r="J1710" s="1"/>
      <c r="M1710" s="1"/>
    </row>
    <row r="1711" spans="3:13" x14ac:dyDescent="0.25">
      <c r="C1711" s="1"/>
      <c r="F1711" s="1"/>
      <c r="G1711" s="1"/>
      <c r="J1711" s="1"/>
      <c r="M1711" s="1"/>
    </row>
    <row r="1712" spans="3:13" x14ac:dyDescent="0.25">
      <c r="C1712" s="1"/>
      <c r="F1712" s="1"/>
      <c r="G1712" s="1"/>
      <c r="J1712" s="1"/>
      <c r="M1712" s="1"/>
    </row>
    <row r="1713" spans="3:13" x14ac:dyDescent="0.25">
      <c r="C1713" s="1"/>
      <c r="F1713" s="1"/>
      <c r="G1713" s="1"/>
      <c r="J1713" s="1"/>
      <c r="M1713" s="1"/>
    </row>
    <row r="1714" spans="3:13" x14ac:dyDescent="0.25">
      <c r="C1714" s="1"/>
      <c r="F1714" s="1"/>
      <c r="G1714" s="1"/>
      <c r="J1714" s="1"/>
      <c r="M1714" s="1"/>
    </row>
    <row r="1715" spans="3:13" x14ac:dyDescent="0.25">
      <c r="C1715" s="1"/>
      <c r="F1715" s="1"/>
      <c r="G1715" s="1"/>
      <c r="J1715" s="1"/>
      <c r="M1715" s="1"/>
    </row>
    <row r="1716" spans="3:13" x14ac:dyDescent="0.25">
      <c r="C1716" s="1"/>
      <c r="F1716" s="1"/>
      <c r="G1716" s="1"/>
      <c r="J1716" s="1"/>
      <c r="M1716" s="1"/>
    </row>
    <row r="1717" spans="3:13" x14ac:dyDescent="0.25">
      <c r="C1717" s="1"/>
      <c r="F1717" s="1"/>
      <c r="G1717" s="1"/>
      <c r="J1717" s="1"/>
      <c r="M1717" s="1"/>
    </row>
    <row r="1718" spans="3:13" x14ac:dyDescent="0.25">
      <c r="C1718" s="1"/>
      <c r="F1718" s="1"/>
      <c r="G1718" s="1"/>
      <c r="J1718" s="1"/>
      <c r="M1718" s="1"/>
    </row>
    <row r="1719" spans="3:13" x14ac:dyDescent="0.25">
      <c r="C1719" s="1"/>
      <c r="F1719" s="1"/>
      <c r="G1719" s="1"/>
      <c r="J1719" s="1"/>
      <c r="M1719" s="1"/>
    </row>
    <row r="1720" spans="3:13" x14ac:dyDescent="0.25">
      <c r="C1720" s="1"/>
      <c r="F1720" s="1"/>
      <c r="G1720" s="1"/>
      <c r="J1720" s="1"/>
      <c r="M1720" s="1"/>
    </row>
    <row r="1721" spans="3:13" x14ac:dyDescent="0.25">
      <c r="C1721" s="1"/>
      <c r="F1721" s="1"/>
      <c r="G1721" s="1"/>
      <c r="J1721" s="1"/>
      <c r="M1721" s="1"/>
    </row>
    <row r="1722" spans="3:13" x14ac:dyDescent="0.25">
      <c r="C1722" s="1"/>
      <c r="F1722" s="1"/>
      <c r="G1722" s="1"/>
      <c r="J1722" s="1"/>
      <c r="M1722" s="1"/>
    </row>
    <row r="1723" spans="3:13" x14ac:dyDescent="0.25">
      <c r="C1723" s="1"/>
      <c r="F1723" s="1"/>
      <c r="G1723" s="1"/>
      <c r="J1723" s="1"/>
      <c r="M1723" s="1"/>
    </row>
    <row r="1724" spans="3:13" x14ac:dyDescent="0.25">
      <c r="C1724" s="1"/>
      <c r="F1724" s="1"/>
      <c r="G1724" s="1"/>
      <c r="J1724" s="1"/>
      <c r="M1724" s="1"/>
    </row>
    <row r="1725" spans="3:13" x14ac:dyDescent="0.25">
      <c r="C1725" s="1"/>
      <c r="F1725" s="1"/>
      <c r="G1725" s="1"/>
      <c r="J1725" s="1"/>
      <c r="M1725" s="1"/>
    </row>
    <row r="1726" spans="3:13" x14ac:dyDescent="0.25">
      <c r="C1726" s="1"/>
      <c r="F1726" s="1"/>
      <c r="G1726" s="1"/>
      <c r="J1726" s="1"/>
      <c r="M1726" s="1"/>
    </row>
    <row r="1727" spans="3:13" x14ac:dyDescent="0.25">
      <c r="C1727" s="1"/>
      <c r="F1727" s="1"/>
      <c r="G1727" s="1"/>
      <c r="J1727" s="1"/>
      <c r="M1727" s="1"/>
    </row>
    <row r="1728" spans="3:13" x14ac:dyDescent="0.25">
      <c r="C1728" s="1"/>
      <c r="F1728" s="1"/>
      <c r="G1728" s="1"/>
      <c r="J1728" s="1"/>
      <c r="M1728" s="1"/>
    </row>
    <row r="1729" spans="3:13" x14ac:dyDescent="0.25">
      <c r="C1729" s="1"/>
      <c r="F1729" s="1"/>
      <c r="G1729" s="1"/>
      <c r="J1729" s="1"/>
      <c r="M1729" s="1"/>
    </row>
    <row r="1730" spans="3:13" x14ac:dyDescent="0.25">
      <c r="C1730" s="1"/>
      <c r="F1730" s="1"/>
      <c r="G1730" s="1"/>
      <c r="J1730" s="1"/>
      <c r="M1730" s="1"/>
    </row>
    <row r="1731" spans="3:13" x14ac:dyDescent="0.25">
      <c r="C1731" s="1"/>
      <c r="F1731" s="1"/>
      <c r="G1731" s="1"/>
      <c r="J1731" s="1"/>
      <c r="M1731" s="1"/>
    </row>
    <row r="1732" spans="3:13" x14ac:dyDescent="0.25">
      <c r="C1732" s="1"/>
      <c r="F1732" s="1"/>
      <c r="G1732" s="1"/>
      <c r="J1732" s="1"/>
      <c r="M1732" s="1"/>
    </row>
    <row r="1733" spans="3:13" x14ac:dyDescent="0.25">
      <c r="C1733" s="1"/>
      <c r="F1733" s="1"/>
      <c r="G1733" s="1"/>
      <c r="J1733" s="1"/>
      <c r="M1733" s="1"/>
    </row>
    <row r="1734" spans="3:13" x14ac:dyDescent="0.25">
      <c r="C1734" s="1"/>
      <c r="F1734" s="1"/>
      <c r="G1734" s="1"/>
      <c r="J1734" s="1"/>
      <c r="M1734" s="1"/>
    </row>
    <row r="1735" spans="3:13" x14ac:dyDescent="0.25">
      <c r="C1735" s="1"/>
      <c r="F1735" s="1"/>
      <c r="G1735" s="1"/>
      <c r="J1735" s="1"/>
      <c r="M1735" s="1"/>
    </row>
    <row r="1736" spans="3:13" x14ac:dyDescent="0.25">
      <c r="C1736" s="1"/>
      <c r="F1736" s="1"/>
      <c r="G1736" s="1"/>
      <c r="J1736" s="1"/>
      <c r="M1736" s="1"/>
    </row>
  </sheetData>
  <mergeCells count="13">
    <mergeCell ref="AA28:AE28"/>
    <mergeCell ref="AA22:AA24"/>
    <mergeCell ref="AB22:AB24"/>
    <mergeCell ref="AC22:AC24"/>
    <mergeCell ref="AD22:AD24"/>
    <mergeCell ref="AM4:AP4"/>
    <mergeCell ref="AG22:AI22"/>
    <mergeCell ref="AG23:AI23"/>
    <mergeCell ref="C3:F3"/>
    <mergeCell ref="G3:J3"/>
    <mergeCell ref="K3:L3"/>
    <mergeCell ref="M3:N3"/>
    <mergeCell ref="AG3:AI3"/>
  </mergeCells>
  <conditionalFormatting sqref="AC31">
    <cfRule type="expression" dxfId="10" priority="1">
      <formula>AE31&lt;0</formula>
    </cfRule>
  </conditionalFormatting>
  <pageMargins left="0.19685039370078741" right="0.19685039370078741" top="0.39370078740157483" bottom="0.3937007874015748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735"/>
  <sheetViews>
    <sheetView topLeftCell="A6" zoomScale="85" zoomScaleNormal="85" workbookViewId="0">
      <selection activeCell="D37" sqref="D37:M37"/>
    </sheetView>
  </sheetViews>
  <sheetFormatPr defaultColWidth="9.109375" defaultRowHeight="13.8" x14ac:dyDescent="0.25"/>
  <cols>
    <col min="1" max="1" width="7.88671875" style="1" customWidth="1"/>
    <col min="2" max="2" width="6.109375" style="1" customWidth="1"/>
    <col min="3" max="3" width="7.6640625" style="10" customWidth="1"/>
    <col min="4" max="4" width="6.109375" style="1" customWidth="1"/>
    <col min="5" max="5" width="7.5546875" style="1" customWidth="1"/>
    <col min="6" max="7" width="8.109375" style="10" customWidth="1"/>
    <col min="8" max="8" width="7.5546875" style="1" customWidth="1"/>
    <col min="9" max="9" width="6.33203125" style="1" customWidth="1"/>
    <col min="10" max="10" width="6.6640625" style="10" customWidth="1"/>
    <col min="11" max="11" width="5.6640625" style="1" customWidth="1"/>
    <col min="12" max="12" width="6" style="1" customWidth="1"/>
    <col min="13" max="13" width="7.88671875" style="10" customWidth="1"/>
    <col min="14" max="14" width="8.88671875" style="1" customWidth="1"/>
    <col min="15" max="16" width="9.109375" style="1"/>
    <col min="17" max="17" width="10.44140625" style="1" bestFit="1" customWidth="1"/>
    <col min="18" max="24" width="9.109375" style="1"/>
    <col min="25" max="26" width="5.109375" style="1" customWidth="1"/>
    <col min="27" max="27" width="9.5546875" style="1" customWidth="1"/>
    <col min="28" max="29" width="8.6640625" style="1" customWidth="1"/>
    <col min="30" max="30" width="9.33203125" style="1" customWidth="1"/>
    <col min="31" max="31" width="9.109375" style="1"/>
    <col min="32" max="32" width="8" style="1" customWidth="1"/>
    <col min="33" max="33" width="14" style="1" customWidth="1"/>
    <col min="34" max="34" width="16.109375" style="1" customWidth="1"/>
    <col min="35" max="35" width="9" style="1" customWidth="1"/>
    <col min="36" max="38" width="9.109375" style="1"/>
    <col min="39" max="39" width="10.6640625" style="1" customWidth="1"/>
    <col min="40" max="42" width="9.109375" style="1" customWidth="1"/>
    <col min="43" max="43" width="10.44140625" style="1" customWidth="1"/>
    <col min="44" max="16384" width="9.109375" style="1"/>
  </cols>
  <sheetData>
    <row r="1" spans="1:43" s="12" customFormat="1" ht="21" x14ac:dyDescent="0.4">
      <c r="A1" s="8" t="s">
        <v>0</v>
      </c>
      <c r="B1" s="8"/>
    </row>
    <row r="2" spans="1:43" s="13" customFormat="1" ht="28.2" thickBot="1" x14ac:dyDescent="0.5">
      <c r="A2" s="9" t="s">
        <v>234</v>
      </c>
      <c r="B2" s="1"/>
    </row>
    <row r="3" spans="1:43" ht="30.75" customHeight="1" thickBot="1" x14ac:dyDescent="0.35">
      <c r="A3" s="6"/>
      <c r="B3" s="7"/>
      <c r="C3" s="602" t="s">
        <v>3</v>
      </c>
      <c r="D3" s="602"/>
      <c r="E3" s="602"/>
      <c r="F3" s="602"/>
      <c r="G3" s="602" t="s">
        <v>4</v>
      </c>
      <c r="H3" s="603"/>
      <c r="I3" s="603"/>
      <c r="J3" s="603"/>
      <c r="K3" s="604" t="s">
        <v>22</v>
      </c>
      <c r="L3" s="605"/>
      <c r="M3" s="606" t="s">
        <v>5</v>
      </c>
      <c r="N3" s="607"/>
      <c r="AA3" s="388" t="s">
        <v>25</v>
      </c>
      <c r="AB3" s="20" t="s">
        <v>26</v>
      </c>
      <c r="AC3" s="20" t="s">
        <v>27</v>
      </c>
      <c r="AD3" s="20" t="s">
        <v>28</v>
      </c>
      <c r="AE3" s="20" t="s">
        <v>29</v>
      </c>
      <c r="AF3" s="21" t="s">
        <v>30</v>
      </c>
      <c r="AG3" s="586" t="s">
        <v>31</v>
      </c>
      <c r="AH3" s="587"/>
      <c r="AI3" s="588"/>
      <c r="AM3" s="19" t="s">
        <v>1</v>
      </c>
      <c r="AN3" s="19" t="s">
        <v>2</v>
      </c>
      <c r="AO3" s="19" t="s">
        <v>65</v>
      </c>
      <c r="AP3" s="19" t="s">
        <v>66</v>
      </c>
      <c r="AQ3" s="19" t="s">
        <v>67</v>
      </c>
    </row>
    <row r="4" spans="1:43" s="3" customFormat="1" ht="64.5" customHeight="1" thickBot="1" x14ac:dyDescent="0.3">
      <c r="A4" s="19" t="s">
        <v>1</v>
      </c>
      <c r="B4" s="19" t="s">
        <v>2</v>
      </c>
      <c r="C4" s="11" t="s">
        <v>6</v>
      </c>
      <c r="D4" s="4" t="s">
        <v>7</v>
      </c>
      <c r="E4" s="4" t="s">
        <v>8</v>
      </c>
      <c r="F4" s="11" t="s">
        <v>23</v>
      </c>
      <c r="G4" s="11" t="s">
        <v>6</v>
      </c>
      <c r="H4" s="4" t="s">
        <v>21</v>
      </c>
      <c r="I4" s="4" t="s">
        <v>8</v>
      </c>
      <c r="J4" s="11" t="s">
        <v>24</v>
      </c>
      <c r="K4" s="4" t="s">
        <v>16</v>
      </c>
      <c r="L4" s="5" t="s">
        <v>17</v>
      </c>
      <c r="M4" s="64" t="s">
        <v>54</v>
      </c>
      <c r="N4" s="73" t="s">
        <v>99</v>
      </c>
      <c r="AA4" s="84">
        <f>K37</f>
        <v>43</v>
      </c>
      <c r="AB4" s="85">
        <v>0.16800000000000001</v>
      </c>
      <c r="AC4" s="86">
        <f t="shared" ref="AC4:AC20" si="0">AA4*$AB$4</f>
        <v>7.2240000000000002</v>
      </c>
      <c r="AD4" s="87">
        <v>30</v>
      </c>
      <c r="AE4" s="88">
        <f t="shared" ref="AE4:AE20" si="1">AC4*$AD$4</f>
        <v>216.72</v>
      </c>
      <c r="AF4" s="89">
        <f>AE4*12</f>
        <v>2600.64</v>
      </c>
      <c r="AG4" s="26" t="s">
        <v>2</v>
      </c>
      <c r="AH4" s="26" t="s">
        <v>32</v>
      </c>
      <c r="AI4" s="27" t="s">
        <v>33</v>
      </c>
      <c r="AM4" s="589" t="s">
        <v>68</v>
      </c>
      <c r="AN4" s="590"/>
      <c r="AO4" s="590"/>
      <c r="AP4" s="591"/>
      <c r="AQ4" s="97"/>
    </row>
    <row r="5" spans="1:43" s="2" customFormat="1" ht="28.5" customHeight="1" x14ac:dyDescent="0.3">
      <c r="A5" s="74" t="s">
        <v>56</v>
      </c>
      <c r="B5" s="65">
        <v>45716</v>
      </c>
      <c r="C5" s="17">
        <v>16407</v>
      </c>
      <c r="D5" s="80"/>
      <c r="E5" s="80"/>
      <c r="F5" s="18"/>
      <c r="G5" s="17">
        <v>16433</v>
      </c>
      <c r="H5" s="90"/>
      <c r="I5" s="90"/>
      <c r="J5" s="68"/>
      <c r="K5" s="90"/>
      <c r="L5" s="90"/>
      <c r="M5" s="91"/>
      <c r="N5" s="69"/>
      <c r="AA5" s="92">
        <v>15</v>
      </c>
      <c r="AC5" s="23">
        <f t="shared" si="0"/>
        <v>2.52</v>
      </c>
      <c r="AE5" s="24">
        <f t="shared" si="1"/>
        <v>75.599999999999994</v>
      </c>
      <c r="AF5" s="25">
        <f t="shared" ref="AF5:AF20" si="2">AE5*12</f>
        <v>907.19999999999993</v>
      </c>
      <c r="AG5" s="28">
        <v>40883</v>
      </c>
      <c r="AH5" s="2">
        <v>2011</v>
      </c>
      <c r="AI5" s="25">
        <v>2516</v>
      </c>
      <c r="AM5" s="391" t="s">
        <v>222</v>
      </c>
      <c r="AN5" s="65"/>
      <c r="AO5" s="106"/>
      <c r="AP5" s="106"/>
      <c r="AQ5" s="106">
        <f>AO5+AP5</f>
        <v>0</v>
      </c>
    </row>
    <row r="6" spans="1:43" s="2" customFormat="1" ht="18.75" customHeight="1" x14ac:dyDescent="0.3">
      <c r="A6" s="391" t="s">
        <v>222</v>
      </c>
      <c r="B6" s="65">
        <v>45717</v>
      </c>
      <c r="C6" s="17">
        <v>16469</v>
      </c>
      <c r="D6" s="80">
        <f t="shared" ref="D6:D36" si="3">IF(C6-G5&gt;0,C6-G5,NA())</f>
        <v>36</v>
      </c>
      <c r="E6" s="80">
        <f t="shared" ref="E6:E36" si="4">IF(D6=0,0,E5+D6)</f>
        <v>36</v>
      </c>
      <c r="F6" s="18">
        <v>2</v>
      </c>
      <c r="G6" s="17">
        <v>16500</v>
      </c>
      <c r="H6" s="80">
        <f>IF(G6-C6&gt;0,G6-C6,NA())</f>
        <v>31</v>
      </c>
      <c r="I6" s="80">
        <f>IF(H6=0,0,I5+H6)</f>
        <v>31</v>
      </c>
      <c r="J6" s="18">
        <v>1</v>
      </c>
      <c r="K6" s="80">
        <f t="shared" ref="K6:K36" si="5">D6+H6</f>
        <v>67</v>
      </c>
      <c r="L6" s="80">
        <f t="shared" ref="L6:L36" si="6">IF(K6=0,0,L5+K6)</f>
        <v>67</v>
      </c>
      <c r="M6" s="93">
        <v>6</v>
      </c>
      <c r="N6" s="69" t="s">
        <v>78</v>
      </c>
      <c r="AA6" s="22">
        <v>20</v>
      </c>
      <c r="AC6" s="23">
        <f t="shared" si="0"/>
        <v>3.3600000000000003</v>
      </c>
      <c r="AE6" s="24">
        <f t="shared" si="1"/>
        <v>100.80000000000001</v>
      </c>
      <c r="AF6" s="25">
        <f t="shared" si="2"/>
        <v>1209.6000000000001</v>
      </c>
      <c r="AG6" s="28">
        <v>41211</v>
      </c>
      <c r="AH6" s="2">
        <v>2012</v>
      </c>
      <c r="AI6" s="25">
        <v>2235</v>
      </c>
      <c r="AM6" s="391" t="s">
        <v>221</v>
      </c>
      <c r="AN6" s="65"/>
      <c r="AO6" s="106"/>
      <c r="AP6" s="106"/>
      <c r="AQ6" s="106">
        <f t="shared" ref="AQ6:AQ34" si="7">AO6+AP6</f>
        <v>0</v>
      </c>
    </row>
    <row r="7" spans="1:43" s="2" customFormat="1" ht="18.75" customHeight="1" x14ac:dyDescent="0.3">
      <c r="A7" s="391" t="s">
        <v>221</v>
      </c>
      <c r="B7" s="65">
        <v>45718</v>
      </c>
      <c r="C7" s="17">
        <v>16537</v>
      </c>
      <c r="D7" s="80">
        <f t="shared" si="3"/>
        <v>37</v>
      </c>
      <c r="E7" s="80">
        <f t="shared" si="4"/>
        <v>73</v>
      </c>
      <c r="F7" s="18">
        <v>-1</v>
      </c>
      <c r="G7" s="17">
        <v>16564</v>
      </c>
      <c r="H7" s="80">
        <f t="shared" ref="H7:H36" si="8">IF(G7-C7&gt;0,G7-C7,NA())</f>
        <v>27</v>
      </c>
      <c r="I7" s="80">
        <f>IF(H7=0,0,I6+H7)</f>
        <v>58</v>
      </c>
      <c r="J7" s="18">
        <v>1</v>
      </c>
      <c r="K7" s="80">
        <f t="shared" si="5"/>
        <v>64</v>
      </c>
      <c r="L7" s="80">
        <f t="shared" si="6"/>
        <v>131</v>
      </c>
      <c r="M7" s="93">
        <v>8</v>
      </c>
      <c r="N7" s="69" t="s">
        <v>78</v>
      </c>
      <c r="AA7" s="22">
        <v>25</v>
      </c>
      <c r="AC7" s="23">
        <f t="shared" si="0"/>
        <v>4.2</v>
      </c>
      <c r="AE7" s="24">
        <f t="shared" si="1"/>
        <v>126</v>
      </c>
      <c r="AF7" s="25">
        <f t="shared" si="2"/>
        <v>1512</v>
      </c>
      <c r="AG7" s="28">
        <v>41355</v>
      </c>
      <c r="AH7" s="2">
        <v>2013</v>
      </c>
      <c r="AI7" s="25">
        <v>2500</v>
      </c>
      <c r="AM7" s="391" t="s">
        <v>219</v>
      </c>
      <c r="AN7" s="65"/>
      <c r="AO7" s="106"/>
      <c r="AP7" s="106"/>
      <c r="AQ7" s="106">
        <f t="shared" si="7"/>
        <v>0</v>
      </c>
    </row>
    <row r="8" spans="1:43" s="2" customFormat="1" ht="18.75" customHeight="1" x14ac:dyDescent="0.3">
      <c r="A8" s="391" t="s">
        <v>219</v>
      </c>
      <c r="B8" s="65">
        <v>45719</v>
      </c>
      <c r="C8" s="17">
        <v>16603</v>
      </c>
      <c r="D8" s="80">
        <f t="shared" si="3"/>
        <v>39</v>
      </c>
      <c r="E8" s="80">
        <f t="shared" si="4"/>
        <v>112</v>
      </c>
      <c r="F8" s="18">
        <v>-3</v>
      </c>
      <c r="G8" s="17">
        <v>16622</v>
      </c>
      <c r="H8" s="80">
        <f t="shared" si="8"/>
        <v>19</v>
      </c>
      <c r="I8" s="80">
        <f>IF(H8=0,0,I7+H8)</f>
        <v>77</v>
      </c>
      <c r="J8" s="18">
        <v>3</v>
      </c>
      <c r="K8" s="80">
        <f t="shared" si="5"/>
        <v>58</v>
      </c>
      <c r="L8" s="80">
        <f t="shared" si="6"/>
        <v>189</v>
      </c>
      <c r="M8" s="93">
        <v>11</v>
      </c>
      <c r="N8" s="69" t="s">
        <v>19</v>
      </c>
      <c r="AA8" s="22">
        <v>30</v>
      </c>
      <c r="AC8" s="23">
        <f t="shared" si="0"/>
        <v>5.04</v>
      </c>
      <c r="AE8" s="24">
        <f t="shared" si="1"/>
        <v>151.19999999999999</v>
      </c>
      <c r="AF8" s="25">
        <f t="shared" si="2"/>
        <v>1814.3999999999999</v>
      </c>
      <c r="AG8" s="28">
        <v>42003</v>
      </c>
      <c r="AH8" s="2">
        <v>2014</v>
      </c>
      <c r="AI8" s="25">
        <v>2118</v>
      </c>
      <c r="AM8" s="391" t="s">
        <v>218</v>
      </c>
      <c r="AN8" s="65"/>
      <c r="AO8" s="106"/>
      <c r="AP8" s="106"/>
      <c r="AQ8" s="106">
        <f t="shared" si="7"/>
        <v>0</v>
      </c>
    </row>
    <row r="9" spans="1:43" s="2" customFormat="1" ht="18.75" customHeight="1" x14ac:dyDescent="0.3">
      <c r="A9" s="391" t="s">
        <v>218</v>
      </c>
      <c r="B9" s="65">
        <v>45720</v>
      </c>
      <c r="C9" s="17">
        <v>16664</v>
      </c>
      <c r="D9" s="80">
        <f t="shared" si="3"/>
        <v>42</v>
      </c>
      <c r="E9" s="80">
        <f t="shared" si="4"/>
        <v>154</v>
      </c>
      <c r="F9" s="18">
        <v>0</v>
      </c>
      <c r="G9" s="17">
        <v>16683</v>
      </c>
      <c r="H9" s="80">
        <f t="shared" si="8"/>
        <v>19</v>
      </c>
      <c r="I9" s="80">
        <f>IF(H9=0,0,I8+H9)</f>
        <v>96</v>
      </c>
      <c r="J9" s="18">
        <v>4</v>
      </c>
      <c r="K9" s="80">
        <f t="shared" si="5"/>
        <v>61</v>
      </c>
      <c r="L9" s="80">
        <f t="shared" si="6"/>
        <v>250</v>
      </c>
      <c r="M9" s="93">
        <v>12</v>
      </c>
      <c r="N9" s="69" t="s">
        <v>19</v>
      </c>
      <c r="AA9" s="22">
        <v>35</v>
      </c>
      <c r="AC9" s="23">
        <f t="shared" si="0"/>
        <v>5.8800000000000008</v>
      </c>
      <c r="AE9" s="24">
        <f t="shared" si="1"/>
        <v>176.40000000000003</v>
      </c>
      <c r="AF9" s="25">
        <f t="shared" si="2"/>
        <v>2116.8000000000002</v>
      </c>
      <c r="AG9" s="22"/>
      <c r="AH9" s="2">
        <v>2015</v>
      </c>
      <c r="AI9" s="25">
        <v>2610</v>
      </c>
      <c r="AM9" s="391" t="s">
        <v>217</v>
      </c>
      <c r="AN9" s="65"/>
      <c r="AO9" s="106"/>
      <c r="AP9" s="106"/>
      <c r="AQ9" s="106">
        <f t="shared" si="7"/>
        <v>0</v>
      </c>
    </row>
    <row r="10" spans="1:43" s="2" customFormat="1" ht="19.5" customHeight="1" x14ac:dyDescent="0.3">
      <c r="A10" s="391" t="s">
        <v>217</v>
      </c>
      <c r="B10" s="65">
        <v>45721</v>
      </c>
      <c r="C10" s="17">
        <v>16720</v>
      </c>
      <c r="D10" s="80">
        <f t="shared" si="3"/>
        <v>37</v>
      </c>
      <c r="E10" s="80">
        <f t="shared" si="4"/>
        <v>191</v>
      </c>
      <c r="F10" s="18">
        <v>-1</v>
      </c>
      <c r="G10" s="17">
        <v>16737</v>
      </c>
      <c r="H10" s="80">
        <f t="shared" si="8"/>
        <v>17</v>
      </c>
      <c r="I10" s="80">
        <f>IF(H10=0,0,I9+H10)</f>
        <v>113</v>
      </c>
      <c r="J10" s="18">
        <v>6</v>
      </c>
      <c r="K10" s="80">
        <f t="shared" si="5"/>
        <v>54</v>
      </c>
      <c r="L10" s="80">
        <f t="shared" si="6"/>
        <v>304</v>
      </c>
      <c r="M10" s="93">
        <v>15</v>
      </c>
      <c r="N10" s="69" t="s">
        <v>19</v>
      </c>
      <c r="AA10" s="22">
        <v>40</v>
      </c>
      <c r="AC10" s="23">
        <f t="shared" si="0"/>
        <v>6.7200000000000006</v>
      </c>
      <c r="AE10" s="24">
        <f t="shared" si="1"/>
        <v>201.60000000000002</v>
      </c>
      <c r="AF10" s="25">
        <f t="shared" si="2"/>
        <v>2419.2000000000003</v>
      </c>
      <c r="AG10" s="28">
        <v>42649</v>
      </c>
      <c r="AH10" s="2">
        <v>2016</v>
      </c>
      <c r="AI10" s="25">
        <v>2518</v>
      </c>
      <c r="AM10" s="391" t="s">
        <v>216</v>
      </c>
      <c r="AN10" s="65"/>
      <c r="AO10" s="106"/>
      <c r="AP10" s="106"/>
      <c r="AQ10" s="106">
        <f t="shared" si="7"/>
        <v>0</v>
      </c>
    </row>
    <row r="11" spans="1:43" s="2" customFormat="1" ht="18.75" customHeight="1" x14ac:dyDescent="0.3">
      <c r="A11" s="391" t="s">
        <v>216</v>
      </c>
      <c r="B11" s="65">
        <v>45722</v>
      </c>
      <c r="C11" s="17">
        <v>16769</v>
      </c>
      <c r="D11" s="80">
        <f t="shared" si="3"/>
        <v>32</v>
      </c>
      <c r="E11" s="80">
        <f t="shared" si="4"/>
        <v>223</v>
      </c>
      <c r="F11" s="18">
        <v>-1</v>
      </c>
      <c r="G11" s="17">
        <v>16781</v>
      </c>
      <c r="H11" s="80">
        <f t="shared" si="8"/>
        <v>12</v>
      </c>
      <c r="I11" s="80">
        <f t="shared" ref="I11:I36" si="9">IF(H11=0,0,I10+H11)</f>
        <v>125</v>
      </c>
      <c r="J11" s="18">
        <v>8</v>
      </c>
      <c r="K11" s="80">
        <f t="shared" si="5"/>
        <v>44</v>
      </c>
      <c r="L11" s="80">
        <f t="shared" si="6"/>
        <v>348</v>
      </c>
      <c r="M11" s="93">
        <v>19</v>
      </c>
      <c r="N11" s="69" t="s">
        <v>19</v>
      </c>
      <c r="AA11" s="22">
        <v>45</v>
      </c>
      <c r="AC11" s="23">
        <f t="shared" si="0"/>
        <v>7.5600000000000005</v>
      </c>
      <c r="AE11" s="24">
        <f t="shared" si="1"/>
        <v>226.8</v>
      </c>
      <c r="AF11" s="25">
        <f t="shared" si="2"/>
        <v>2721.6000000000004</v>
      </c>
      <c r="AG11" s="28">
        <v>42816</v>
      </c>
      <c r="AH11" s="2">
        <v>2017</v>
      </c>
      <c r="AI11" s="25">
        <v>2763</v>
      </c>
      <c r="AM11" s="391" t="s">
        <v>215</v>
      </c>
      <c r="AN11" s="65"/>
      <c r="AO11" s="106"/>
      <c r="AP11" s="106"/>
      <c r="AQ11" s="106">
        <f t="shared" si="7"/>
        <v>0</v>
      </c>
    </row>
    <row r="12" spans="1:43" s="2" customFormat="1" ht="18.75" customHeight="1" x14ac:dyDescent="0.3">
      <c r="A12" s="391" t="s">
        <v>215</v>
      </c>
      <c r="B12" s="65">
        <v>45723</v>
      </c>
      <c r="C12" s="17">
        <v>16811</v>
      </c>
      <c r="D12" s="80">
        <f t="shared" si="3"/>
        <v>30</v>
      </c>
      <c r="E12" s="80">
        <f t="shared" si="4"/>
        <v>253</v>
      </c>
      <c r="F12" s="18">
        <v>-1</v>
      </c>
      <c r="G12" s="17">
        <v>16821</v>
      </c>
      <c r="H12" s="80">
        <f t="shared" si="8"/>
        <v>10</v>
      </c>
      <c r="I12" s="80">
        <f t="shared" si="9"/>
        <v>135</v>
      </c>
      <c r="J12" s="18">
        <v>6</v>
      </c>
      <c r="K12" s="80">
        <f t="shared" si="5"/>
        <v>40</v>
      </c>
      <c r="L12" s="80">
        <f t="shared" si="6"/>
        <v>388</v>
      </c>
      <c r="M12" s="93">
        <v>17</v>
      </c>
      <c r="N12" s="69" t="s">
        <v>19</v>
      </c>
      <c r="AA12" s="22">
        <v>50</v>
      </c>
      <c r="AC12" s="23">
        <f t="shared" si="0"/>
        <v>8.4</v>
      </c>
      <c r="AE12" s="24">
        <f t="shared" si="1"/>
        <v>252</v>
      </c>
      <c r="AF12" s="25">
        <f t="shared" si="2"/>
        <v>3024</v>
      </c>
      <c r="AG12" s="28">
        <v>43137</v>
      </c>
      <c r="AH12" s="2">
        <v>2018</v>
      </c>
      <c r="AI12" s="25">
        <v>2475</v>
      </c>
      <c r="AM12" s="391" t="s">
        <v>222</v>
      </c>
      <c r="AN12" s="65"/>
      <c r="AO12" s="106"/>
      <c r="AP12" s="106"/>
      <c r="AQ12" s="106">
        <f t="shared" si="7"/>
        <v>0</v>
      </c>
    </row>
    <row r="13" spans="1:43" s="2" customFormat="1" ht="18.75" customHeight="1" x14ac:dyDescent="0.3">
      <c r="A13" s="391" t="s">
        <v>222</v>
      </c>
      <c r="B13" s="65">
        <v>45724</v>
      </c>
      <c r="C13" s="17">
        <v>16846</v>
      </c>
      <c r="D13" s="80">
        <f t="shared" si="3"/>
        <v>25</v>
      </c>
      <c r="E13" s="80">
        <f t="shared" si="4"/>
        <v>278</v>
      </c>
      <c r="F13" s="18">
        <v>1</v>
      </c>
      <c r="G13" s="17">
        <v>16859</v>
      </c>
      <c r="H13" s="80">
        <f t="shared" si="8"/>
        <v>13</v>
      </c>
      <c r="I13" s="80">
        <f t="shared" si="9"/>
        <v>148</v>
      </c>
      <c r="J13" s="18">
        <v>7</v>
      </c>
      <c r="K13" s="80">
        <f t="shared" si="5"/>
        <v>38</v>
      </c>
      <c r="L13" s="80">
        <f t="shared" si="6"/>
        <v>426</v>
      </c>
      <c r="M13" s="93">
        <v>18</v>
      </c>
      <c r="N13" s="69" t="s">
        <v>19</v>
      </c>
      <c r="Y13" s="94"/>
      <c r="AA13" s="22">
        <v>55</v>
      </c>
      <c r="AC13" s="23">
        <f t="shared" si="0"/>
        <v>9.24</v>
      </c>
      <c r="AE13" s="24">
        <f t="shared" si="1"/>
        <v>277.2</v>
      </c>
      <c r="AF13" s="25">
        <f t="shared" si="2"/>
        <v>3326.3999999999996</v>
      </c>
      <c r="AG13" s="28">
        <v>43486</v>
      </c>
      <c r="AH13" s="2">
        <v>2019</v>
      </c>
      <c r="AI13" s="25">
        <v>2755</v>
      </c>
      <c r="AM13" s="391" t="s">
        <v>221</v>
      </c>
      <c r="AN13" s="65"/>
      <c r="AO13" s="106"/>
      <c r="AP13" s="106"/>
      <c r="AQ13" s="106">
        <f t="shared" si="7"/>
        <v>0</v>
      </c>
    </row>
    <row r="14" spans="1:43" s="2" customFormat="1" ht="18.75" customHeight="1" x14ac:dyDescent="0.3">
      <c r="A14" s="391" t="s">
        <v>221</v>
      </c>
      <c r="B14" s="65">
        <v>45725</v>
      </c>
      <c r="C14" s="17">
        <v>16883</v>
      </c>
      <c r="D14" s="80">
        <f t="shared" si="3"/>
        <v>24</v>
      </c>
      <c r="E14" s="80">
        <f t="shared" si="4"/>
        <v>302</v>
      </c>
      <c r="F14" s="18">
        <v>2</v>
      </c>
      <c r="G14" s="17">
        <v>16894</v>
      </c>
      <c r="H14" s="80">
        <f t="shared" si="8"/>
        <v>11</v>
      </c>
      <c r="I14" s="80">
        <f t="shared" si="9"/>
        <v>159</v>
      </c>
      <c r="J14" s="18">
        <v>9</v>
      </c>
      <c r="K14" s="80">
        <f t="shared" si="5"/>
        <v>35</v>
      </c>
      <c r="L14" s="80">
        <f t="shared" si="6"/>
        <v>461</v>
      </c>
      <c r="M14" s="93">
        <v>18</v>
      </c>
      <c r="N14" s="69" t="s">
        <v>19</v>
      </c>
      <c r="AA14" s="22">
        <v>60</v>
      </c>
      <c r="AC14" s="23">
        <f t="shared" si="0"/>
        <v>10.08</v>
      </c>
      <c r="AE14" s="24">
        <f t="shared" si="1"/>
        <v>302.39999999999998</v>
      </c>
      <c r="AF14" s="25">
        <f t="shared" si="2"/>
        <v>3628.7999999999997</v>
      </c>
      <c r="AG14" s="28">
        <v>43843</v>
      </c>
      <c r="AH14" s="2">
        <v>2020</v>
      </c>
      <c r="AI14" s="25">
        <v>2567</v>
      </c>
      <c r="AM14" s="391" t="s">
        <v>219</v>
      </c>
      <c r="AN14" s="65"/>
      <c r="AO14" s="106"/>
      <c r="AP14" s="106"/>
      <c r="AQ14" s="106">
        <f t="shared" si="7"/>
        <v>0</v>
      </c>
    </row>
    <row r="15" spans="1:43" s="2" customFormat="1" ht="18.75" customHeight="1" x14ac:dyDescent="0.3">
      <c r="A15" s="391" t="s">
        <v>219</v>
      </c>
      <c r="B15" s="65">
        <v>45726</v>
      </c>
      <c r="C15" s="17">
        <v>16910</v>
      </c>
      <c r="D15" s="80">
        <f t="shared" si="3"/>
        <v>16</v>
      </c>
      <c r="E15" s="80">
        <f t="shared" si="4"/>
        <v>318</v>
      </c>
      <c r="F15" s="18">
        <v>8</v>
      </c>
      <c r="G15" s="17">
        <v>16925</v>
      </c>
      <c r="H15" s="80">
        <f t="shared" si="8"/>
        <v>15</v>
      </c>
      <c r="I15" s="80">
        <f t="shared" si="9"/>
        <v>174</v>
      </c>
      <c r="J15" s="18">
        <v>8</v>
      </c>
      <c r="K15" s="80">
        <f t="shared" si="5"/>
        <v>31</v>
      </c>
      <c r="L15" s="80">
        <f t="shared" si="6"/>
        <v>492</v>
      </c>
      <c r="M15" s="93">
        <v>12</v>
      </c>
      <c r="N15" s="69" t="s">
        <v>220</v>
      </c>
      <c r="AA15" s="22">
        <v>65</v>
      </c>
      <c r="AC15" s="23">
        <f t="shared" si="0"/>
        <v>10.92</v>
      </c>
      <c r="AE15" s="24">
        <f t="shared" si="1"/>
        <v>327.60000000000002</v>
      </c>
      <c r="AF15" s="25">
        <f t="shared" si="2"/>
        <v>3931.2000000000003</v>
      </c>
      <c r="AG15" s="28">
        <v>44195</v>
      </c>
      <c r="AH15" s="2">
        <v>2021</v>
      </c>
      <c r="AI15" s="25">
        <v>2488</v>
      </c>
      <c r="AM15" s="391" t="s">
        <v>218</v>
      </c>
      <c r="AN15" s="65"/>
      <c r="AO15" s="106"/>
      <c r="AP15" s="106"/>
      <c r="AQ15" s="106">
        <f t="shared" si="7"/>
        <v>0</v>
      </c>
    </row>
    <row r="16" spans="1:43" s="2" customFormat="1" ht="18.75" customHeight="1" x14ac:dyDescent="0.3">
      <c r="A16" s="391" t="s">
        <v>218</v>
      </c>
      <c r="B16" s="65">
        <v>45727</v>
      </c>
      <c r="C16" s="17">
        <v>16949</v>
      </c>
      <c r="D16" s="80">
        <f t="shared" si="3"/>
        <v>24</v>
      </c>
      <c r="E16" s="80">
        <f t="shared" si="4"/>
        <v>342</v>
      </c>
      <c r="F16" s="18">
        <v>5</v>
      </c>
      <c r="G16" s="17">
        <v>16961</v>
      </c>
      <c r="H16" s="80">
        <f t="shared" si="8"/>
        <v>12</v>
      </c>
      <c r="I16" s="80">
        <f t="shared" si="9"/>
        <v>186</v>
      </c>
      <c r="J16" s="18">
        <v>11</v>
      </c>
      <c r="K16" s="80">
        <f t="shared" si="5"/>
        <v>36</v>
      </c>
      <c r="L16" s="80">
        <f t="shared" si="6"/>
        <v>528</v>
      </c>
      <c r="M16" s="93">
        <v>14</v>
      </c>
      <c r="N16" s="69" t="s">
        <v>18</v>
      </c>
      <c r="AA16" s="22">
        <v>70</v>
      </c>
      <c r="AC16" s="23">
        <f t="shared" si="0"/>
        <v>11.760000000000002</v>
      </c>
      <c r="AE16" s="24">
        <f t="shared" si="1"/>
        <v>352.80000000000007</v>
      </c>
      <c r="AF16" s="25">
        <f t="shared" si="2"/>
        <v>4233.6000000000004</v>
      </c>
      <c r="AG16" s="28">
        <v>44524</v>
      </c>
      <c r="AH16" s="2">
        <v>2022</v>
      </c>
      <c r="AI16" s="25">
        <v>1200</v>
      </c>
      <c r="AM16" s="391" t="s">
        <v>217</v>
      </c>
      <c r="AN16" s="65"/>
      <c r="AO16" s="107"/>
      <c r="AP16" s="106"/>
      <c r="AQ16" s="106">
        <f>AO9+AP16</f>
        <v>0</v>
      </c>
    </row>
    <row r="17" spans="1:43" s="2" customFormat="1" ht="18.75" customHeight="1" x14ac:dyDescent="0.3">
      <c r="A17" s="391" t="s">
        <v>217</v>
      </c>
      <c r="B17" s="65">
        <v>45728</v>
      </c>
      <c r="C17" s="17">
        <v>16980</v>
      </c>
      <c r="D17" s="80">
        <f t="shared" si="3"/>
        <v>19</v>
      </c>
      <c r="E17" s="80">
        <f t="shared" si="4"/>
        <v>361</v>
      </c>
      <c r="F17" s="18">
        <v>8</v>
      </c>
      <c r="G17" s="17">
        <v>16999</v>
      </c>
      <c r="H17" s="80">
        <f t="shared" si="8"/>
        <v>19</v>
      </c>
      <c r="I17" s="80">
        <f t="shared" si="9"/>
        <v>205</v>
      </c>
      <c r="J17" s="18">
        <v>9</v>
      </c>
      <c r="K17" s="80">
        <f t="shared" si="5"/>
        <v>38</v>
      </c>
      <c r="L17" s="80">
        <f t="shared" si="6"/>
        <v>566</v>
      </c>
      <c r="M17" s="93">
        <v>12</v>
      </c>
      <c r="N17" s="69" t="s">
        <v>62</v>
      </c>
      <c r="AA17" s="22">
        <v>75</v>
      </c>
      <c r="AC17" s="23">
        <f t="shared" si="0"/>
        <v>12.600000000000001</v>
      </c>
      <c r="AE17" s="24">
        <f t="shared" si="1"/>
        <v>378.00000000000006</v>
      </c>
      <c r="AF17" s="25">
        <f t="shared" si="2"/>
        <v>4536.0000000000009</v>
      </c>
      <c r="AG17" s="28">
        <v>44601</v>
      </c>
      <c r="AH17" s="2">
        <v>2022</v>
      </c>
      <c r="AI17" s="25">
        <v>2687</v>
      </c>
      <c r="AM17" s="391" t="s">
        <v>216</v>
      </c>
      <c r="AN17" s="65"/>
      <c r="AO17" s="107"/>
      <c r="AP17" s="106"/>
      <c r="AQ17" s="106">
        <f>AO10+AP17</f>
        <v>0</v>
      </c>
    </row>
    <row r="18" spans="1:43" s="2" customFormat="1" ht="18.75" customHeight="1" x14ac:dyDescent="0.3">
      <c r="A18" s="391" t="s">
        <v>216</v>
      </c>
      <c r="B18" s="65">
        <v>45729</v>
      </c>
      <c r="C18" s="17">
        <v>17020</v>
      </c>
      <c r="D18" s="80">
        <f t="shared" si="3"/>
        <v>21</v>
      </c>
      <c r="E18" s="80">
        <f t="shared" si="4"/>
        <v>382</v>
      </c>
      <c r="F18" s="18">
        <v>5</v>
      </c>
      <c r="G18" s="17">
        <v>17038</v>
      </c>
      <c r="H18" s="80">
        <f t="shared" si="8"/>
        <v>18</v>
      </c>
      <c r="I18" s="80">
        <f t="shared" si="9"/>
        <v>223</v>
      </c>
      <c r="J18" s="18">
        <v>6</v>
      </c>
      <c r="K18" s="80">
        <f t="shared" si="5"/>
        <v>39</v>
      </c>
      <c r="L18" s="80">
        <f t="shared" si="6"/>
        <v>605</v>
      </c>
      <c r="M18" s="93">
        <v>11</v>
      </c>
      <c r="N18" s="69" t="s">
        <v>62</v>
      </c>
      <c r="AA18" s="22">
        <v>80</v>
      </c>
      <c r="AC18" s="23">
        <f t="shared" si="0"/>
        <v>13.440000000000001</v>
      </c>
      <c r="AE18" s="24">
        <f t="shared" si="1"/>
        <v>403.20000000000005</v>
      </c>
      <c r="AF18" s="25">
        <f t="shared" si="2"/>
        <v>4838.4000000000005</v>
      </c>
      <c r="AG18" s="30" t="s">
        <v>34</v>
      </c>
      <c r="AH18" s="2">
        <v>2023</v>
      </c>
      <c r="AI18" s="25">
        <v>1097</v>
      </c>
      <c r="AM18" s="391" t="s">
        <v>215</v>
      </c>
      <c r="AN18" s="65"/>
      <c r="AO18" s="106"/>
      <c r="AP18" s="106"/>
      <c r="AQ18" s="106">
        <f t="shared" si="7"/>
        <v>0</v>
      </c>
    </row>
    <row r="19" spans="1:43" s="2" customFormat="1" ht="18.75" customHeight="1" x14ac:dyDescent="0.3">
      <c r="A19" s="391" t="s">
        <v>215</v>
      </c>
      <c r="B19" s="65">
        <v>45730</v>
      </c>
      <c r="C19" s="17">
        <v>17056</v>
      </c>
      <c r="D19" s="80">
        <f t="shared" si="3"/>
        <v>18</v>
      </c>
      <c r="E19" s="80">
        <f t="shared" si="4"/>
        <v>400</v>
      </c>
      <c r="F19" s="18">
        <v>6</v>
      </c>
      <c r="G19" s="17">
        <v>17076</v>
      </c>
      <c r="H19" s="80">
        <f>IF(G19-C19&gt;0,G19-C19,NA())</f>
        <v>20</v>
      </c>
      <c r="I19" s="80">
        <f t="shared" si="9"/>
        <v>243</v>
      </c>
      <c r="J19" s="18">
        <v>5</v>
      </c>
      <c r="K19" s="80">
        <f t="shared" si="5"/>
        <v>38</v>
      </c>
      <c r="L19" s="80">
        <f t="shared" si="6"/>
        <v>643</v>
      </c>
      <c r="M19" s="93">
        <v>6</v>
      </c>
      <c r="N19" s="69" t="s">
        <v>62</v>
      </c>
      <c r="AA19" s="22">
        <v>85</v>
      </c>
      <c r="AC19" s="23">
        <f t="shared" si="0"/>
        <v>14.280000000000001</v>
      </c>
      <c r="AE19" s="24">
        <f t="shared" si="1"/>
        <v>428.40000000000003</v>
      </c>
      <c r="AF19" s="25">
        <f t="shared" si="2"/>
        <v>5140.8</v>
      </c>
      <c r="AG19" s="22"/>
      <c r="AH19" s="31">
        <v>11.947945205479453</v>
      </c>
      <c r="AI19" s="32">
        <f>SUM(AI5:AI18)</f>
        <v>32529</v>
      </c>
      <c r="AM19" s="391" t="s">
        <v>222</v>
      </c>
      <c r="AN19" s="65"/>
      <c r="AO19" s="106"/>
      <c r="AP19" s="106"/>
      <c r="AQ19" s="106">
        <f t="shared" si="7"/>
        <v>0</v>
      </c>
    </row>
    <row r="20" spans="1:43" s="2" customFormat="1" ht="18.75" customHeight="1" thickBot="1" x14ac:dyDescent="0.35">
      <c r="A20" s="391" t="s">
        <v>222</v>
      </c>
      <c r="B20" s="65">
        <v>45731</v>
      </c>
      <c r="C20" s="17">
        <v>17098</v>
      </c>
      <c r="D20" s="80">
        <f t="shared" si="3"/>
        <v>22</v>
      </c>
      <c r="E20" s="80">
        <f t="shared" si="4"/>
        <v>422</v>
      </c>
      <c r="F20" s="18">
        <v>5</v>
      </c>
      <c r="G20" s="17">
        <v>17124</v>
      </c>
      <c r="H20" s="80">
        <f t="shared" si="8"/>
        <v>26</v>
      </c>
      <c r="I20" s="80">
        <f t="shared" si="9"/>
        <v>269</v>
      </c>
      <c r="J20" s="18">
        <v>5</v>
      </c>
      <c r="K20" s="80">
        <f t="shared" si="5"/>
        <v>48</v>
      </c>
      <c r="L20" s="80">
        <f t="shared" si="6"/>
        <v>691</v>
      </c>
      <c r="M20" s="93">
        <v>6</v>
      </c>
      <c r="N20" s="69" t="s">
        <v>62</v>
      </c>
      <c r="AA20" s="33">
        <v>90</v>
      </c>
      <c r="AB20" s="34"/>
      <c r="AC20" s="35">
        <f t="shared" si="0"/>
        <v>15.120000000000001</v>
      </c>
      <c r="AD20" s="34"/>
      <c r="AE20" s="36">
        <f t="shared" si="1"/>
        <v>453.6</v>
      </c>
      <c r="AF20" s="37">
        <f t="shared" si="2"/>
        <v>5443.2000000000007</v>
      </c>
      <c r="AG20" s="33"/>
      <c r="AH20" s="38" t="s">
        <v>35</v>
      </c>
      <c r="AI20" s="39">
        <f>AI19/AH19-0.2</f>
        <v>2722.3601926163724</v>
      </c>
      <c r="AM20" s="391" t="s">
        <v>221</v>
      </c>
      <c r="AN20" s="65"/>
      <c r="AO20" s="106"/>
      <c r="AP20" s="106"/>
      <c r="AQ20" s="106">
        <f t="shared" si="7"/>
        <v>0</v>
      </c>
    </row>
    <row r="21" spans="1:43" s="2" customFormat="1" ht="18.75" customHeight="1" thickBot="1" x14ac:dyDescent="0.35">
      <c r="A21" s="391" t="s">
        <v>221</v>
      </c>
      <c r="B21" s="65">
        <v>45732</v>
      </c>
      <c r="C21" s="17">
        <v>17147</v>
      </c>
      <c r="D21" s="80">
        <f t="shared" si="3"/>
        <v>23</v>
      </c>
      <c r="E21" s="80">
        <f t="shared" si="4"/>
        <v>445</v>
      </c>
      <c r="F21" s="18">
        <v>5</v>
      </c>
      <c r="G21" s="17">
        <v>17172</v>
      </c>
      <c r="H21" s="80">
        <f t="shared" si="8"/>
        <v>25</v>
      </c>
      <c r="I21" s="80">
        <f t="shared" si="9"/>
        <v>294</v>
      </c>
      <c r="J21" s="18">
        <v>7</v>
      </c>
      <c r="K21" s="80">
        <f t="shared" si="5"/>
        <v>48</v>
      </c>
      <c r="L21" s="80">
        <f t="shared" si="6"/>
        <v>739</v>
      </c>
      <c r="M21" s="93">
        <v>8</v>
      </c>
      <c r="N21" s="69" t="s">
        <v>220</v>
      </c>
      <c r="AM21" s="391" t="s">
        <v>219</v>
      </c>
      <c r="AN21" s="65"/>
      <c r="AO21" s="106"/>
      <c r="AP21" s="106"/>
      <c r="AQ21" s="106">
        <f t="shared" si="7"/>
        <v>0</v>
      </c>
    </row>
    <row r="22" spans="1:43" s="2" customFormat="1" ht="18.75" customHeight="1" x14ac:dyDescent="0.3">
      <c r="A22" s="391" t="s">
        <v>219</v>
      </c>
      <c r="B22" s="65">
        <v>45733</v>
      </c>
      <c r="C22" s="17">
        <v>17194</v>
      </c>
      <c r="D22" s="80">
        <f t="shared" si="3"/>
        <v>22</v>
      </c>
      <c r="E22" s="80">
        <f t="shared" si="4"/>
        <v>467</v>
      </c>
      <c r="F22" s="18">
        <v>4</v>
      </c>
      <c r="G22" s="17">
        <v>17226</v>
      </c>
      <c r="H22" s="80">
        <f>IF(G22-C22&gt;0,G22-C22,NA())</f>
        <v>32</v>
      </c>
      <c r="I22" s="80">
        <f t="shared" si="9"/>
        <v>326</v>
      </c>
      <c r="J22" s="18">
        <v>2</v>
      </c>
      <c r="K22" s="80">
        <f t="shared" si="5"/>
        <v>54</v>
      </c>
      <c r="L22" s="80">
        <f t="shared" si="6"/>
        <v>793</v>
      </c>
      <c r="M22" s="93">
        <v>4</v>
      </c>
      <c r="N22" s="69" t="s">
        <v>64</v>
      </c>
      <c r="AA22" s="608" t="s">
        <v>36</v>
      </c>
      <c r="AB22" s="594" t="s">
        <v>37</v>
      </c>
      <c r="AC22" s="597" t="s">
        <v>38</v>
      </c>
      <c r="AD22" s="600"/>
      <c r="AG22" s="580" t="s">
        <v>72</v>
      </c>
      <c r="AH22" s="581"/>
      <c r="AI22" s="582"/>
      <c r="AM22" s="391" t="s">
        <v>218</v>
      </c>
      <c r="AN22" s="65"/>
      <c r="AO22" s="106"/>
      <c r="AP22" s="106"/>
      <c r="AQ22" s="106">
        <f t="shared" si="7"/>
        <v>0</v>
      </c>
    </row>
    <row r="23" spans="1:43" s="2" customFormat="1" ht="18.75" customHeight="1" thickBot="1" x14ac:dyDescent="0.35">
      <c r="A23" s="391" t="s">
        <v>218</v>
      </c>
      <c r="B23" s="65">
        <v>45734</v>
      </c>
      <c r="C23" s="17">
        <v>17262</v>
      </c>
      <c r="D23" s="80">
        <f t="shared" si="3"/>
        <v>36</v>
      </c>
      <c r="E23" s="80">
        <f t="shared" si="4"/>
        <v>503</v>
      </c>
      <c r="F23" s="18">
        <v>-2</v>
      </c>
      <c r="G23" s="17">
        <v>17286</v>
      </c>
      <c r="H23" s="80">
        <f t="shared" si="8"/>
        <v>24</v>
      </c>
      <c r="I23" s="80">
        <f t="shared" si="9"/>
        <v>350</v>
      </c>
      <c r="J23" s="18">
        <v>0</v>
      </c>
      <c r="K23" s="80">
        <f t="shared" si="5"/>
        <v>60</v>
      </c>
      <c r="L23" s="80">
        <f t="shared" si="6"/>
        <v>853</v>
      </c>
      <c r="M23" s="93">
        <v>5</v>
      </c>
      <c r="N23" s="69" t="s">
        <v>19</v>
      </c>
      <c r="AA23" s="609"/>
      <c r="AB23" s="595"/>
      <c r="AC23" s="598"/>
      <c r="AD23" s="601"/>
      <c r="AG23" s="583" t="s">
        <v>73</v>
      </c>
      <c r="AH23" s="584"/>
      <c r="AI23" s="585"/>
      <c r="AM23" s="391" t="s">
        <v>217</v>
      </c>
      <c r="AN23" s="65"/>
      <c r="AO23" s="106"/>
      <c r="AP23" s="106"/>
      <c r="AQ23" s="106">
        <f t="shared" si="7"/>
        <v>0</v>
      </c>
    </row>
    <row r="24" spans="1:43" s="2" customFormat="1" ht="18.75" customHeight="1" thickBot="1" x14ac:dyDescent="0.35">
      <c r="A24" s="391" t="s">
        <v>217</v>
      </c>
      <c r="B24" s="65">
        <v>45735</v>
      </c>
      <c r="C24" s="17">
        <v>17325</v>
      </c>
      <c r="D24" s="80">
        <f t="shared" si="3"/>
        <v>39</v>
      </c>
      <c r="E24" s="80">
        <f t="shared" si="4"/>
        <v>542</v>
      </c>
      <c r="F24" s="18">
        <v>-2</v>
      </c>
      <c r="G24" s="17">
        <v>17357</v>
      </c>
      <c r="H24" s="80">
        <f t="shared" si="8"/>
        <v>32</v>
      </c>
      <c r="I24" s="80">
        <f t="shared" si="9"/>
        <v>382</v>
      </c>
      <c r="J24" s="18">
        <v>4</v>
      </c>
      <c r="K24" s="80">
        <f t="shared" si="5"/>
        <v>71</v>
      </c>
      <c r="L24" s="80">
        <f t="shared" si="6"/>
        <v>924</v>
      </c>
      <c r="M24" s="93">
        <v>10</v>
      </c>
      <c r="N24" s="69" t="s">
        <v>19</v>
      </c>
      <c r="AA24" s="610"/>
      <c r="AB24" s="596"/>
      <c r="AC24" s="599"/>
      <c r="AD24" s="601"/>
      <c r="AG24" s="98">
        <v>40883</v>
      </c>
      <c r="AH24" s="99">
        <v>45245</v>
      </c>
      <c r="AI24" s="32">
        <v>32529</v>
      </c>
      <c r="AM24" s="391" t="s">
        <v>216</v>
      </c>
      <c r="AN24" s="65"/>
      <c r="AO24" s="106"/>
      <c r="AP24" s="106"/>
      <c r="AQ24" s="106">
        <f t="shared" si="7"/>
        <v>0</v>
      </c>
    </row>
    <row r="25" spans="1:43" s="2" customFormat="1" ht="18.75" customHeight="1" thickBot="1" x14ac:dyDescent="0.35">
      <c r="A25" s="391" t="s">
        <v>216</v>
      </c>
      <c r="B25" s="65">
        <v>45736</v>
      </c>
      <c r="C25" s="17">
        <v>17399</v>
      </c>
      <c r="D25" s="80">
        <f t="shared" si="3"/>
        <v>42</v>
      </c>
      <c r="E25" s="80">
        <f t="shared" si="4"/>
        <v>584</v>
      </c>
      <c r="F25" s="18">
        <v>-4</v>
      </c>
      <c r="G25" s="17">
        <v>17416</v>
      </c>
      <c r="H25" s="80">
        <f t="shared" si="8"/>
        <v>17</v>
      </c>
      <c r="I25" s="80">
        <f t="shared" si="9"/>
        <v>399</v>
      </c>
      <c r="J25" s="18">
        <v>6</v>
      </c>
      <c r="K25" s="80">
        <f t="shared" si="5"/>
        <v>59</v>
      </c>
      <c r="L25" s="80">
        <f t="shared" si="6"/>
        <v>983</v>
      </c>
      <c r="M25" s="93">
        <v>15</v>
      </c>
      <c r="N25" s="69" t="s">
        <v>19</v>
      </c>
      <c r="AA25" s="76">
        <v>1.1779999999999999</v>
      </c>
      <c r="AB25" s="42">
        <v>2722</v>
      </c>
      <c r="AC25" s="37">
        <f>AA25*AB25</f>
        <v>3206.5159999999996</v>
      </c>
      <c r="AG25" s="30" t="s">
        <v>40</v>
      </c>
      <c r="AH25" s="94">
        <f>AH24-AG24</f>
        <v>4362</v>
      </c>
      <c r="AM25" s="391" t="s">
        <v>215</v>
      </c>
      <c r="AN25" s="65"/>
      <c r="AO25" s="107"/>
      <c r="AP25" s="106"/>
      <c r="AQ25" s="106">
        <f t="shared" si="7"/>
        <v>0</v>
      </c>
    </row>
    <row r="26" spans="1:43" s="2" customFormat="1" ht="18.75" customHeight="1" thickBot="1" x14ac:dyDescent="0.35">
      <c r="A26" s="391" t="s">
        <v>215</v>
      </c>
      <c r="B26" s="65">
        <v>45737</v>
      </c>
      <c r="C26" s="17">
        <v>17448</v>
      </c>
      <c r="D26" s="80">
        <f t="shared" si="3"/>
        <v>32</v>
      </c>
      <c r="E26" s="80">
        <f t="shared" si="4"/>
        <v>616</v>
      </c>
      <c r="F26" s="18">
        <v>-1</v>
      </c>
      <c r="G26" s="17">
        <v>17464</v>
      </c>
      <c r="H26" s="80">
        <f t="shared" si="8"/>
        <v>16</v>
      </c>
      <c r="I26" s="80">
        <f t="shared" si="9"/>
        <v>415</v>
      </c>
      <c r="J26" s="18">
        <v>8</v>
      </c>
      <c r="K26" s="80">
        <f t="shared" si="5"/>
        <v>48</v>
      </c>
      <c r="L26" s="80">
        <f t="shared" si="6"/>
        <v>1031</v>
      </c>
      <c r="M26" s="93">
        <v>12</v>
      </c>
      <c r="N26" s="69" t="s">
        <v>19</v>
      </c>
      <c r="AG26" s="30" t="s">
        <v>80</v>
      </c>
      <c r="AH26" s="100">
        <f>AH25/365</f>
        <v>11.950684931506849</v>
      </c>
      <c r="AI26" s="43"/>
      <c r="AM26" s="391" t="s">
        <v>222</v>
      </c>
      <c r="AN26" s="65"/>
      <c r="AO26" s="106"/>
      <c r="AP26" s="106"/>
      <c r="AQ26" s="106">
        <f t="shared" si="7"/>
        <v>0</v>
      </c>
    </row>
    <row r="27" spans="1:43" s="2" customFormat="1" ht="18.75" customHeight="1" thickTop="1" thickBot="1" x14ac:dyDescent="0.35">
      <c r="A27" s="391" t="s">
        <v>222</v>
      </c>
      <c r="B27" s="65">
        <v>45738</v>
      </c>
      <c r="C27" s="17">
        <v>17486</v>
      </c>
      <c r="D27" s="80">
        <f t="shared" si="3"/>
        <v>22</v>
      </c>
      <c r="E27" s="80">
        <f t="shared" si="4"/>
        <v>638</v>
      </c>
      <c r="F27" s="18">
        <v>8</v>
      </c>
      <c r="G27" s="17">
        <v>17503</v>
      </c>
      <c r="H27" s="80">
        <f t="shared" si="8"/>
        <v>17</v>
      </c>
      <c r="I27" s="80">
        <f t="shared" si="9"/>
        <v>432</v>
      </c>
      <c r="J27" s="18">
        <v>8</v>
      </c>
      <c r="K27" s="80">
        <f t="shared" si="5"/>
        <v>39</v>
      </c>
      <c r="L27" s="80">
        <f t="shared" si="6"/>
        <v>1070</v>
      </c>
      <c r="M27" s="93">
        <v>10</v>
      </c>
      <c r="N27" s="69" t="s">
        <v>20</v>
      </c>
      <c r="AG27" s="101" t="s">
        <v>81</v>
      </c>
      <c r="AH27" s="102"/>
      <c r="AI27" s="95">
        <f>AI24/AH26</f>
        <v>2721.9360385144428</v>
      </c>
      <c r="AM27" s="391" t="s">
        <v>221</v>
      </c>
      <c r="AN27" s="65"/>
      <c r="AO27" s="106"/>
      <c r="AP27" s="106"/>
      <c r="AQ27" s="106">
        <f t="shared" si="7"/>
        <v>0</v>
      </c>
    </row>
    <row r="28" spans="1:43" s="2" customFormat="1" ht="18.75" customHeight="1" x14ac:dyDescent="0.3">
      <c r="A28" s="391" t="s">
        <v>221</v>
      </c>
      <c r="B28" s="65">
        <v>45739</v>
      </c>
      <c r="C28" s="17">
        <v>17522</v>
      </c>
      <c r="D28" s="80">
        <f t="shared" si="3"/>
        <v>19</v>
      </c>
      <c r="E28" s="80">
        <f t="shared" si="4"/>
        <v>657</v>
      </c>
      <c r="F28" s="18">
        <v>9</v>
      </c>
      <c r="G28" s="17">
        <v>17537</v>
      </c>
      <c r="H28" s="80">
        <f t="shared" si="8"/>
        <v>15</v>
      </c>
      <c r="I28" s="80">
        <f t="shared" si="9"/>
        <v>447</v>
      </c>
      <c r="J28" s="18">
        <v>8</v>
      </c>
      <c r="K28" s="80">
        <f t="shared" si="5"/>
        <v>34</v>
      </c>
      <c r="L28" s="80">
        <f t="shared" si="6"/>
        <v>1104</v>
      </c>
      <c r="M28" s="93">
        <v>14</v>
      </c>
      <c r="N28" s="69" t="s">
        <v>220</v>
      </c>
      <c r="AA28" s="580" t="s">
        <v>76</v>
      </c>
      <c r="AB28" s="592"/>
      <c r="AC28" s="592"/>
      <c r="AD28" s="592"/>
      <c r="AE28" s="593"/>
      <c r="AM28" s="391" t="s">
        <v>219</v>
      </c>
      <c r="AN28" s="65"/>
      <c r="AO28" s="106"/>
      <c r="AP28" s="106"/>
      <c r="AQ28" s="106">
        <f t="shared" si="7"/>
        <v>0</v>
      </c>
    </row>
    <row r="29" spans="1:43" s="2" customFormat="1" ht="18.75" customHeight="1" x14ac:dyDescent="0.3">
      <c r="A29" s="391" t="s">
        <v>219</v>
      </c>
      <c r="B29" s="65">
        <v>45740</v>
      </c>
      <c r="C29" s="17">
        <v>17554</v>
      </c>
      <c r="D29" s="80">
        <f t="shared" si="3"/>
        <v>17</v>
      </c>
      <c r="E29" s="80">
        <f t="shared" si="4"/>
        <v>674</v>
      </c>
      <c r="F29" s="18">
        <v>8</v>
      </c>
      <c r="G29" s="17">
        <v>17563</v>
      </c>
      <c r="H29" s="80">
        <f t="shared" si="8"/>
        <v>9</v>
      </c>
      <c r="I29" s="80">
        <f t="shared" si="9"/>
        <v>456</v>
      </c>
      <c r="J29" s="18">
        <v>10</v>
      </c>
      <c r="K29" s="80">
        <f t="shared" si="5"/>
        <v>26</v>
      </c>
      <c r="L29" s="80">
        <f t="shared" si="6"/>
        <v>1130</v>
      </c>
      <c r="M29" s="93">
        <v>17</v>
      </c>
      <c r="N29" s="69" t="s">
        <v>19</v>
      </c>
      <c r="AA29" s="22" t="s">
        <v>43</v>
      </c>
      <c r="AE29" s="96">
        <f>AE4</f>
        <v>216.72</v>
      </c>
      <c r="AM29" s="391" t="s">
        <v>218</v>
      </c>
      <c r="AN29" s="65"/>
      <c r="AO29" s="106"/>
      <c r="AP29" s="106"/>
      <c r="AQ29" s="106">
        <f t="shared" si="7"/>
        <v>0</v>
      </c>
    </row>
    <row r="30" spans="1:43" s="2" customFormat="1" ht="18.75" customHeight="1" thickBot="1" x14ac:dyDescent="0.35">
      <c r="A30" s="391" t="s">
        <v>218</v>
      </c>
      <c r="B30" s="65">
        <v>45741</v>
      </c>
      <c r="C30" s="17">
        <v>17582</v>
      </c>
      <c r="D30" s="80">
        <f t="shared" si="3"/>
        <v>19</v>
      </c>
      <c r="E30" s="80">
        <f t="shared" si="4"/>
        <v>693</v>
      </c>
      <c r="F30" s="18">
        <v>7</v>
      </c>
      <c r="G30" s="17">
        <v>17595</v>
      </c>
      <c r="H30" s="80">
        <f t="shared" si="8"/>
        <v>13</v>
      </c>
      <c r="I30" s="80">
        <f t="shared" si="9"/>
        <v>469</v>
      </c>
      <c r="J30" s="18">
        <v>8</v>
      </c>
      <c r="K30" s="80">
        <f t="shared" si="5"/>
        <v>32</v>
      </c>
      <c r="L30" s="80">
        <f t="shared" si="6"/>
        <v>1162</v>
      </c>
      <c r="M30" s="93">
        <v>14</v>
      </c>
      <c r="N30" s="69" t="s">
        <v>70</v>
      </c>
      <c r="AA30" s="22" t="s">
        <v>44</v>
      </c>
      <c r="AE30" s="47">
        <f>AC25/12</f>
        <v>267.20966666666664</v>
      </c>
      <c r="AM30" s="391" t="s">
        <v>217</v>
      </c>
      <c r="AN30" s="65"/>
      <c r="AO30" s="106"/>
      <c r="AP30" s="106"/>
      <c r="AQ30" s="106">
        <f t="shared" si="7"/>
        <v>0</v>
      </c>
    </row>
    <row r="31" spans="1:43" s="2" customFormat="1" ht="18.75" customHeight="1" thickTop="1" thickBot="1" x14ac:dyDescent="0.35">
      <c r="A31" s="391" t="s">
        <v>217</v>
      </c>
      <c r="B31" s="65">
        <v>45742</v>
      </c>
      <c r="C31" s="17">
        <v>17613</v>
      </c>
      <c r="D31" s="80">
        <f t="shared" si="3"/>
        <v>18</v>
      </c>
      <c r="E31" s="80">
        <f t="shared" si="4"/>
        <v>711</v>
      </c>
      <c r="F31" s="18">
        <v>10</v>
      </c>
      <c r="G31" s="17">
        <v>17624</v>
      </c>
      <c r="H31" s="80">
        <f t="shared" si="8"/>
        <v>11</v>
      </c>
      <c r="I31" s="80">
        <f t="shared" si="9"/>
        <v>480</v>
      </c>
      <c r="J31" s="18">
        <v>7</v>
      </c>
      <c r="K31" s="80">
        <f t="shared" si="5"/>
        <v>29</v>
      </c>
      <c r="L31" s="80">
        <f t="shared" si="6"/>
        <v>1191</v>
      </c>
      <c r="M31" s="93">
        <v>14</v>
      </c>
      <c r="N31" s="69" t="s">
        <v>18</v>
      </c>
      <c r="AA31" s="22"/>
      <c r="AC31" s="48" t="str">
        <f>IF(AE31&lt;0,"IZGUBA  €","PRIHRANEK  €")</f>
        <v>PRIHRANEK  €</v>
      </c>
      <c r="AD31" s="49"/>
      <c r="AE31" s="50">
        <f>AE30-AE29</f>
        <v>50.489666666666636</v>
      </c>
      <c r="AM31" s="391" t="s">
        <v>216</v>
      </c>
      <c r="AN31" s="65"/>
      <c r="AO31" s="106"/>
      <c r="AP31" s="106"/>
      <c r="AQ31" s="106">
        <f t="shared" si="7"/>
        <v>0</v>
      </c>
    </row>
    <row r="32" spans="1:43" s="2" customFormat="1" ht="18.75" customHeight="1" thickTop="1" thickBot="1" x14ac:dyDescent="0.35">
      <c r="A32" s="391" t="s">
        <v>216</v>
      </c>
      <c r="B32" s="65">
        <v>45743</v>
      </c>
      <c r="C32" s="17">
        <v>17638</v>
      </c>
      <c r="D32" s="80">
        <f t="shared" si="3"/>
        <v>14</v>
      </c>
      <c r="E32" s="80">
        <f t="shared" si="4"/>
        <v>725</v>
      </c>
      <c r="F32" s="18">
        <v>11</v>
      </c>
      <c r="G32" s="17">
        <v>17649</v>
      </c>
      <c r="H32" s="80">
        <f t="shared" si="8"/>
        <v>11</v>
      </c>
      <c r="I32" s="80">
        <f t="shared" si="9"/>
        <v>491</v>
      </c>
      <c r="J32" s="18">
        <v>13</v>
      </c>
      <c r="K32" s="80">
        <f t="shared" si="5"/>
        <v>25</v>
      </c>
      <c r="L32" s="80">
        <f t="shared" si="6"/>
        <v>1216</v>
      </c>
      <c r="M32" s="93">
        <v>14</v>
      </c>
      <c r="N32" s="69" t="s">
        <v>18</v>
      </c>
      <c r="AA32" s="33"/>
      <c r="AB32" s="34"/>
      <c r="AC32" s="34"/>
      <c r="AD32" s="34"/>
      <c r="AE32" s="51"/>
      <c r="AM32" s="391" t="s">
        <v>215</v>
      </c>
      <c r="AN32" s="65"/>
      <c r="AO32" s="106"/>
      <c r="AP32" s="106"/>
      <c r="AQ32" s="106">
        <f t="shared" si="7"/>
        <v>0</v>
      </c>
    </row>
    <row r="33" spans="1:43" s="2" customFormat="1" ht="18.75" customHeight="1" x14ac:dyDescent="0.3">
      <c r="A33" s="391" t="s">
        <v>215</v>
      </c>
      <c r="B33" s="65">
        <v>45744</v>
      </c>
      <c r="C33" s="17">
        <v>17663</v>
      </c>
      <c r="D33" s="80">
        <f t="shared" si="3"/>
        <v>14</v>
      </c>
      <c r="E33" s="80">
        <f t="shared" si="4"/>
        <v>739</v>
      </c>
      <c r="F33" s="18">
        <v>10</v>
      </c>
      <c r="G33" s="17">
        <v>17676</v>
      </c>
      <c r="H33" s="80">
        <f t="shared" si="8"/>
        <v>13</v>
      </c>
      <c r="I33" s="80">
        <f t="shared" si="9"/>
        <v>504</v>
      </c>
      <c r="J33" s="18">
        <v>8</v>
      </c>
      <c r="K33" s="80">
        <f t="shared" si="5"/>
        <v>27</v>
      </c>
      <c r="L33" s="80">
        <f t="shared" si="6"/>
        <v>1243</v>
      </c>
      <c r="M33" s="93">
        <v>9</v>
      </c>
      <c r="N33" s="69" t="s">
        <v>220</v>
      </c>
      <c r="AM33" s="391" t="s">
        <v>222</v>
      </c>
      <c r="AN33" s="65"/>
      <c r="AO33" s="106"/>
      <c r="AP33" s="106"/>
      <c r="AQ33" s="106">
        <f t="shared" si="7"/>
        <v>0</v>
      </c>
    </row>
    <row r="34" spans="1:43" s="2" customFormat="1" ht="18.75" customHeight="1" x14ac:dyDescent="0.3">
      <c r="A34" s="391" t="s">
        <v>222</v>
      </c>
      <c r="B34" s="65">
        <v>45745</v>
      </c>
      <c r="C34" s="17">
        <v>17694</v>
      </c>
      <c r="D34" s="80">
        <f t="shared" si="3"/>
        <v>18</v>
      </c>
      <c r="E34" s="80">
        <f t="shared" si="4"/>
        <v>757</v>
      </c>
      <c r="F34" s="18">
        <v>7</v>
      </c>
      <c r="G34" s="17">
        <v>17712</v>
      </c>
      <c r="H34" s="80">
        <f t="shared" si="8"/>
        <v>18</v>
      </c>
      <c r="I34" s="80">
        <f t="shared" si="9"/>
        <v>522</v>
      </c>
      <c r="J34" s="18">
        <v>8</v>
      </c>
      <c r="K34" s="80">
        <f t="shared" si="5"/>
        <v>36</v>
      </c>
      <c r="L34" s="80">
        <f t="shared" si="6"/>
        <v>1279</v>
      </c>
      <c r="M34" s="93">
        <v>10</v>
      </c>
      <c r="N34" s="69" t="s">
        <v>220</v>
      </c>
      <c r="AA34" s="2" t="s">
        <v>58</v>
      </c>
      <c r="AM34" s="391" t="s">
        <v>221</v>
      </c>
      <c r="AN34" s="65"/>
      <c r="AO34" s="106"/>
      <c r="AP34" s="106"/>
      <c r="AQ34" s="106">
        <f t="shared" si="7"/>
        <v>0</v>
      </c>
    </row>
    <row r="35" spans="1:43" s="2" customFormat="1" ht="18.75" customHeight="1" x14ac:dyDescent="0.3">
      <c r="A35" s="391" t="s">
        <v>221</v>
      </c>
      <c r="B35" s="65">
        <v>45746</v>
      </c>
      <c r="C35" s="17">
        <v>17727</v>
      </c>
      <c r="D35" s="80">
        <f t="shared" si="3"/>
        <v>15</v>
      </c>
      <c r="E35" s="80">
        <f t="shared" si="4"/>
        <v>772</v>
      </c>
      <c r="F35" s="18">
        <v>9</v>
      </c>
      <c r="G35" s="17">
        <v>17741</v>
      </c>
      <c r="H35" s="80">
        <f t="shared" si="8"/>
        <v>14</v>
      </c>
      <c r="I35" s="80">
        <f t="shared" si="9"/>
        <v>536</v>
      </c>
      <c r="J35" s="18">
        <v>10</v>
      </c>
      <c r="K35" s="80">
        <f t="shared" si="5"/>
        <v>29</v>
      </c>
      <c r="L35" s="80">
        <f t="shared" si="6"/>
        <v>1308</v>
      </c>
      <c r="M35" s="93">
        <v>17</v>
      </c>
      <c r="N35" s="69" t="s">
        <v>18</v>
      </c>
      <c r="AM35" s="391" t="s">
        <v>219</v>
      </c>
      <c r="AN35" s="65"/>
      <c r="AO35" s="106"/>
      <c r="AP35" s="106"/>
      <c r="AQ35" s="106"/>
    </row>
    <row r="36" spans="1:43" s="2" customFormat="1" ht="18.75" customHeight="1" x14ac:dyDescent="0.3">
      <c r="A36" s="391" t="s">
        <v>219</v>
      </c>
      <c r="B36" s="65">
        <v>45747</v>
      </c>
      <c r="C36" s="17">
        <v>17756</v>
      </c>
      <c r="D36" s="80">
        <f t="shared" si="3"/>
        <v>15</v>
      </c>
      <c r="E36" s="80">
        <f t="shared" si="4"/>
        <v>787</v>
      </c>
      <c r="F36" s="18">
        <v>5</v>
      </c>
      <c r="G36" s="17">
        <v>17766</v>
      </c>
      <c r="H36" s="80">
        <f t="shared" si="8"/>
        <v>10</v>
      </c>
      <c r="I36" s="80">
        <f t="shared" si="9"/>
        <v>546</v>
      </c>
      <c r="J36" s="18">
        <v>9</v>
      </c>
      <c r="K36" s="80">
        <f t="shared" si="5"/>
        <v>25</v>
      </c>
      <c r="L36" s="80">
        <f t="shared" si="6"/>
        <v>1333</v>
      </c>
      <c r="M36" s="93">
        <v>14</v>
      </c>
      <c r="N36" s="69" t="s">
        <v>18</v>
      </c>
      <c r="AM36" s="81" t="s">
        <v>67</v>
      </c>
      <c r="AN36" s="82"/>
      <c r="AO36" s="83">
        <f>SUM(AO5:AO35)</f>
        <v>0</v>
      </c>
      <c r="AP36" s="83">
        <f>SUM(AP5:AP35)</f>
        <v>0</v>
      </c>
      <c r="AQ36" s="83">
        <f>AO36+AP36</f>
        <v>0</v>
      </c>
    </row>
    <row r="37" spans="1:43" s="2" customFormat="1" ht="23.25" customHeight="1" x14ac:dyDescent="0.3">
      <c r="A37" s="75" t="s">
        <v>45</v>
      </c>
      <c r="B37" s="52"/>
      <c r="C37" s="52"/>
      <c r="D37" s="52">
        <f>AVERAGE(D6:D36)</f>
        <v>25.387096774193548</v>
      </c>
      <c r="E37" s="52"/>
      <c r="F37" s="52">
        <f>AVERAGE(F6:F36)</f>
        <v>3.838709677419355</v>
      </c>
      <c r="G37" s="52"/>
      <c r="H37" s="52">
        <f>AVERAGE(H6:H36)</f>
        <v>17.612903225806452</v>
      </c>
      <c r="I37" s="52"/>
      <c r="J37" s="52">
        <f>AVERAGE(J6:J36)</f>
        <v>6.612903225806452</v>
      </c>
      <c r="K37" s="52">
        <f>AVERAGE(K6:K36)</f>
        <v>43</v>
      </c>
      <c r="L37" s="52"/>
      <c r="M37" s="52">
        <f>AVERAGE(M6:M36)</f>
        <v>12</v>
      </c>
      <c r="N37" s="52"/>
      <c r="AA37" s="54"/>
      <c r="AB37" s="54"/>
      <c r="AC37" s="54"/>
      <c r="AD37" s="54"/>
      <c r="AE37" s="54"/>
      <c r="AF37" s="54"/>
      <c r="AG37" s="53"/>
      <c r="AH37" s="53"/>
      <c r="AI37" s="53"/>
      <c r="AM37" s="81" t="s">
        <v>45</v>
      </c>
      <c r="AN37" s="82"/>
      <c r="AO37" s="83" t="e">
        <f>AVERAGE(AO5:AO35)</f>
        <v>#DIV/0!</v>
      </c>
      <c r="AP37" s="83" t="e">
        <f t="shared" ref="AP37" si="10">AVERAGE(AP5:AP35)</f>
        <v>#DIV/0!</v>
      </c>
      <c r="AQ37" s="83" t="e">
        <f>AO37+AP37</f>
        <v>#DIV/0!</v>
      </c>
    </row>
    <row r="38" spans="1:43" s="2" customFormat="1" ht="15.6" x14ac:dyDescent="0.3">
      <c r="A38" s="390" t="s">
        <v>46</v>
      </c>
      <c r="B38" s="56" t="s">
        <v>47</v>
      </c>
      <c r="C38" s="56" t="s">
        <v>48</v>
      </c>
      <c r="D38" s="56" t="s">
        <v>49</v>
      </c>
      <c r="E38" s="56" t="s">
        <v>50</v>
      </c>
      <c r="F38" s="57" t="s">
        <v>51</v>
      </c>
      <c r="G38" s="58"/>
      <c r="H38" s="55" t="s">
        <v>46</v>
      </c>
      <c r="I38" s="56" t="s">
        <v>47</v>
      </c>
      <c r="J38" s="56" t="s">
        <v>48</v>
      </c>
      <c r="K38" s="56" t="s">
        <v>49</v>
      </c>
      <c r="L38" s="56" t="s">
        <v>50</v>
      </c>
      <c r="M38" s="57" t="s">
        <v>51</v>
      </c>
    </row>
    <row r="39" spans="1:43" s="2" customFormat="1" ht="15.6" x14ac:dyDescent="0.3">
      <c r="A39" s="389" t="s">
        <v>52</v>
      </c>
      <c r="B39" s="60">
        <v>885</v>
      </c>
      <c r="C39" s="60">
        <v>1198</v>
      </c>
      <c r="D39" s="61">
        <f>SUM(B39:C39)</f>
        <v>2083</v>
      </c>
      <c r="E39" s="62">
        <v>349.53</v>
      </c>
      <c r="F39" s="63">
        <f>E39/D39</f>
        <v>0.16780124819971193</v>
      </c>
      <c r="H39" s="59" t="s">
        <v>53</v>
      </c>
      <c r="I39" s="61">
        <f>B39-I36</f>
        <v>339</v>
      </c>
      <c r="J39" s="61">
        <f>C39-E36</f>
        <v>411</v>
      </c>
      <c r="K39" s="61">
        <f>SUM(I39:J39)</f>
        <v>750</v>
      </c>
      <c r="L39" s="72">
        <f>K39*F39</f>
        <v>125.85093614978395</v>
      </c>
      <c r="M39" s="63">
        <f>L39/K39</f>
        <v>0.16780124819971193</v>
      </c>
    </row>
    <row r="40" spans="1:43" s="2" customFormat="1" ht="15.6" x14ac:dyDescent="0.3"/>
    <row r="41" spans="1:43" s="2" customFormat="1" ht="15.6" x14ac:dyDescent="0.3"/>
    <row r="42" spans="1:43" s="2" customFormat="1" ht="15.6" x14ac:dyDescent="0.3"/>
    <row r="43" spans="1:43" s="2" customFormat="1" ht="15.6" x14ac:dyDescent="0.3"/>
    <row r="44" spans="1:43" s="2" customFormat="1" ht="15.6" x14ac:dyDescent="0.3"/>
    <row r="45" spans="1:43" s="2" customFormat="1" ht="15.6" x14ac:dyDescent="0.3"/>
    <row r="46" spans="1:43" s="2" customFormat="1" ht="15.6" x14ac:dyDescent="0.3"/>
    <row r="47" spans="1:43" s="2" customFormat="1" ht="15.6" x14ac:dyDescent="0.3"/>
    <row r="48" spans="1:43" s="2" customFormat="1" ht="15.6" x14ac:dyDescent="0.3"/>
    <row r="49" s="2" customFormat="1" ht="15.6" x14ac:dyDescent="0.3"/>
    <row r="50" s="2" customFormat="1" ht="15.6" x14ac:dyDescent="0.3"/>
    <row r="51" s="2" customFormat="1" ht="15.6" x14ac:dyDescent="0.3"/>
    <row r="52" s="2" customFormat="1" ht="15.6" x14ac:dyDescent="0.3"/>
    <row r="53" s="2" customFormat="1" ht="15.6" x14ac:dyDescent="0.3"/>
    <row r="54" s="2" customFormat="1" ht="15.6" x14ac:dyDescent="0.3"/>
    <row r="55" s="2" customFormat="1" ht="15.6" x14ac:dyDescent="0.3"/>
    <row r="56" s="2" customFormat="1" ht="15.6" x14ac:dyDescent="0.3"/>
    <row r="57" s="2" customFormat="1" ht="15.6" x14ac:dyDescent="0.3"/>
    <row r="58" s="2" customFormat="1" ht="15.6" x14ac:dyDescent="0.3"/>
    <row r="59" s="2" customFormat="1" ht="15.6" x14ac:dyDescent="0.3"/>
    <row r="60" s="2" customFormat="1" ht="15.6" x14ac:dyDescent="0.3"/>
    <row r="61" s="2" customFormat="1" ht="15.6" x14ac:dyDescent="0.3"/>
    <row r="62" s="2" customFormat="1" ht="15.6" x14ac:dyDescent="0.3"/>
    <row r="63" s="2" customFormat="1" ht="15.6" x14ac:dyDescent="0.3"/>
    <row r="64" s="2" customFormat="1" ht="15.6" x14ac:dyDescent="0.3"/>
    <row r="65" s="2" customFormat="1" ht="15.6" x14ac:dyDescent="0.3"/>
    <row r="66" s="2" customFormat="1" ht="15.6" x14ac:dyDescent="0.3"/>
    <row r="67" s="2" customFormat="1" ht="15.6" x14ac:dyDescent="0.3"/>
    <row r="68" s="2" customFormat="1" ht="15.6" x14ac:dyDescent="0.3"/>
    <row r="69" s="2" customFormat="1" ht="15.6" x14ac:dyDescent="0.3"/>
    <row r="70" s="2" customFormat="1" ht="15.6" x14ac:dyDescent="0.3"/>
    <row r="71" s="2" customFormat="1" ht="15.6" x14ac:dyDescent="0.3"/>
    <row r="72" s="2" customFormat="1" ht="15.6" x14ac:dyDescent="0.3"/>
    <row r="73" s="2" customFormat="1" ht="15.6" x14ac:dyDescent="0.3"/>
    <row r="74" s="2" customFormat="1" ht="15.6" x14ac:dyDescent="0.3"/>
    <row r="75" s="2" customFormat="1" ht="15.6" x14ac:dyDescent="0.3"/>
    <row r="76" s="2" customFormat="1" ht="15.6" x14ac:dyDescent="0.3"/>
    <row r="77" s="2" customFormat="1" ht="15.6" x14ac:dyDescent="0.3"/>
    <row r="78" s="2" customFormat="1" ht="15.6" x14ac:dyDescent="0.3"/>
    <row r="79" s="2" customFormat="1" ht="15.6" x14ac:dyDescent="0.3"/>
    <row r="80" s="2" customFormat="1" ht="15.6" x14ac:dyDescent="0.3"/>
    <row r="81" s="2" customFormat="1" ht="15.6" x14ac:dyDescent="0.3"/>
    <row r="82" s="2" customFormat="1" ht="15.6" x14ac:dyDescent="0.3"/>
    <row r="83" s="2" customFormat="1" ht="15.6" x14ac:dyDescent="0.3"/>
    <row r="84" s="2" customFormat="1" ht="15.6" x14ac:dyDescent="0.3"/>
    <row r="85" s="2" customFormat="1" ht="15.6" x14ac:dyDescent="0.3"/>
    <row r="86" s="2" customFormat="1" ht="15.6" x14ac:dyDescent="0.3"/>
    <row r="87" s="2" customFormat="1" ht="15.6" x14ac:dyDescent="0.3"/>
    <row r="88" s="2" customFormat="1" ht="15.6" x14ac:dyDescent="0.3"/>
    <row r="89" s="2" customFormat="1" ht="15.6" x14ac:dyDescent="0.3"/>
    <row r="90" s="2" customFormat="1" ht="15.6" x14ac:dyDescent="0.3"/>
    <row r="91" s="2" customFormat="1" ht="15.6" x14ac:dyDescent="0.3"/>
    <row r="92" s="2" customFormat="1" ht="15.6" x14ac:dyDescent="0.3"/>
    <row r="93" s="2" customFormat="1" ht="15.6" x14ac:dyDescent="0.3"/>
    <row r="94" s="2" customFormat="1" ht="15.6" x14ac:dyDescent="0.3"/>
    <row r="95" s="2" customFormat="1" ht="15.6" x14ac:dyDescent="0.3"/>
    <row r="96" s="2" customFormat="1" ht="15.6" x14ac:dyDescent="0.3"/>
    <row r="97" s="2" customFormat="1" ht="15.6" x14ac:dyDescent="0.3"/>
    <row r="98" s="2" customFormat="1" ht="15.6" x14ac:dyDescent="0.3"/>
    <row r="99" s="2" customFormat="1" ht="15.6" x14ac:dyDescent="0.3"/>
    <row r="100" s="2" customFormat="1" ht="15.6" x14ac:dyDescent="0.3"/>
    <row r="101" s="2" customFormat="1" ht="15.6" x14ac:dyDescent="0.3"/>
    <row r="102" s="2" customFormat="1" ht="15.6" x14ac:dyDescent="0.3"/>
    <row r="103" s="2" customFormat="1" ht="15.6" x14ac:dyDescent="0.3"/>
    <row r="104" s="2" customFormat="1" ht="15.6" x14ac:dyDescent="0.3"/>
    <row r="105" s="2" customFormat="1" ht="15.6" x14ac:dyDescent="0.3"/>
    <row r="106" s="2" customFormat="1" ht="15.6" x14ac:dyDescent="0.3"/>
    <row r="107" s="2" customFormat="1" ht="15.6" x14ac:dyDescent="0.3"/>
    <row r="108" s="2" customFormat="1" ht="15.6" x14ac:dyDescent="0.3"/>
    <row r="109" s="2" customFormat="1" ht="15.6" x14ac:dyDescent="0.3"/>
    <row r="110" s="2" customFormat="1" ht="15.6" x14ac:dyDescent="0.3"/>
    <row r="111" s="2" customFormat="1" ht="15.6" x14ac:dyDescent="0.3"/>
    <row r="112" s="2" customFormat="1" ht="15.6" x14ac:dyDescent="0.3"/>
    <row r="113" s="2" customFormat="1" ht="15.6" x14ac:dyDescent="0.3"/>
    <row r="114" s="2" customFormat="1" ht="15.6" x14ac:dyDescent="0.3"/>
    <row r="115" s="2" customFormat="1" ht="15.6" x14ac:dyDescent="0.3"/>
    <row r="116" s="2" customFormat="1" ht="15.6" x14ac:dyDescent="0.3"/>
    <row r="117" s="2" customFormat="1" ht="15.6" x14ac:dyDescent="0.3"/>
    <row r="118" s="2" customFormat="1" ht="15.6" x14ac:dyDescent="0.3"/>
    <row r="119" s="2" customFormat="1" ht="15.6" x14ac:dyDescent="0.3"/>
    <row r="120" s="2" customFormat="1" ht="15.6" x14ac:dyDescent="0.3"/>
    <row r="121" s="2" customFormat="1" ht="15.6" x14ac:dyDescent="0.3"/>
    <row r="122" s="2" customFormat="1" ht="15.6" x14ac:dyDescent="0.3"/>
    <row r="123" s="2" customFormat="1" ht="15.6" x14ac:dyDescent="0.3"/>
    <row r="124" s="2" customFormat="1" ht="15.6" x14ac:dyDescent="0.3"/>
    <row r="125" s="2" customFormat="1" ht="15.6" x14ac:dyDescent="0.3"/>
    <row r="126" s="2" customFormat="1" ht="15.6" x14ac:dyDescent="0.3"/>
    <row r="127" s="2" customFormat="1" ht="15.6" x14ac:dyDescent="0.3"/>
    <row r="128" s="2" customFormat="1" ht="15.6" x14ac:dyDescent="0.3"/>
    <row r="129" s="2" customFormat="1" ht="15.6" x14ac:dyDescent="0.3"/>
    <row r="130" s="2" customFormat="1" ht="15.6" x14ac:dyDescent="0.3"/>
    <row r="131" s="2" customFormat="1" ht="15.6" x14ac:dyDescent="0.3"/>
    <row r="132" s="2" customFormat="1" ht="15.6" x14ac:dyDescent="0.3"/>
    <row r="133" s="2" customFormat="1" ht="15.6" x14ac:dyDescent="0.3"/>
    <row r="134" s="2" customFormat="1" ht="15.6" x14ac:dyDescent="0.3"/>
    <row r="135" s="2" customFormat="1" ht="15.6" x14ac:dyDescent="0.3"/>
    <row r="136" s="2" customFormat="1" ht="15.6" x14ac:dyDescent="0.3"/>
    <row r="137" s="2" customFormat="1" ht="15.6" x14ac:dyDescent="0.3"/>
    <row r="138" s="2" customFormat="1" ht="15.6" x14ac:dyDescent="0.3"/>
    <row r="139" s="2" customFormat="1" ht="15.6" x14ac:dyDescent="0.3"/>
    <row r="140" s="2" customFormat="1" ht="15.6" x14ac:dyDescent="0.3"/>
    <row r="141" s="2" customFormat="1" ht="15.6" x14ac:dyDescent="0.3"/>
    <row r="142" s="2" customFormat="1" ht="15.6" x14ac:dyDescent="0.3"/>
    <row r="143" s="2" customFormat="1" ht="15.6" x14ac:dyDescent="0.3"/>
    <row r="144" s="2" customFormat="1" ht="15.6" x14ac:dyDescent="0.3"/>
    <row r="145" s="2" customFormat="1" ht="15.6" x14ac:dyDescent="0.3"/>
    <row r="146" s="2" customFormat="1" ht="15.6" x14ac:dyDescent="0.3"/>
    <row r="147" s="2" customFormat="1" ht="15.6" x14ac:dyDescent="0.3"/>
    <row r="148" s="2" customFormat="1" ht="15.6" x14ac:dyDescent="0.3"/>
    <row r="149" s="2" customFormat="1" ht="15.6" x14ac:dyDescent="0.3"/>
    <row r="150" s="2" customFormat="1" ht="15.6" x14ac:dyDescent="0.3"/>
    <row r="151" s="2" customFormat="1" ht="15.6" x14ac:dyDescent="0.3"/>
    <row r="152" s="2" customFormat="1" ht="15.6" x14ac:dyDescent="0.3"/>
    <row r="153" s="2" customFormat="1" ht="15.6" x14ac:dyDescent="0.3"/>
    <row r="154" s="2" customFormat="1" ht="15.6" x14ac:dyDescent="0.3"/>
    <row r="155" s="2" customFormat="1" ht="15.6" x14ac:dyDescent="0.3"/>
    <row r="156" s="2" customFormat="1" ht="15.6" x14ac:dyDescent="0.3"/>
    <row r="157" s="2" customFormat="1" ht="15.6" x14ac:dyDescent="0.3"/>
    <row r="158" s="2" customFormat="1" ht="15.6" x14ac:dyDescent="0.3"/>
    <row r="159" s="2" customFormat="1" ht="15.6" x14ac:dyDescent="0.3"/>
    <row r="160" s="2" customFormat="1" ht="15.6" x14ac:dyDescent="0.3"/>
    <row r="161" s="2" customFormat="1" ht="15.6" x14ac:dyDescent="0.3"/>
    <row r="162" s="2" customFormat="1" ht="15.6" x14ac:dyDescent="0.3"/>
    <row r="163" s="2" customFormat="1" ht="15.6" x14ac:dyDescent="0.3"/>
    <row r="164" s="2" customFormat="1" ht="15.6" x14ac:dyDescent="0.3"/>
    <row r="165" s="2" customFormat="1" ht="15.6" x14ac:dyDescent="0.3"/>
    <row r="166" s="2" customFormat="1" ht="15.6" x14ac:dyDescent="0.3"/>
    <row r="167" s="2" customFormat="1" ht="15.6" x14ac:dyDescent="0.3"/>
    <row r="168" s="2" customFormat="1" ht="15.6" x14ac:dyDescent="0.3"/>
    <row r="169" s="2" customFormat="1" ht="15.6" x14ac:dyDescent="0.3"/>
    <row r="170" s="2" customFormat="1" ht="15.6" x14ac:dyDescent="0.3"/>
    <row r="171" s="2" customFormat="1" ht="15.6" x14ac:dyDescent="0.3"/>
    <row r="172" s="2" customFormat="1" ht="15.6" x14ac:dyDescent="0.3"/>
    <row r="173" s="2" customFormat="1" ht="15.6" x14ac:dyDescent="0.3"/>
    <row r="174" s="2" customFormat="1" ht="15.6" x14ac:dyDescent="0.3"/>
    <row r="175" s="2" customFormat="1" ht="15.6" x14ac:dyDescent="0.3"/>
    <row r="176" s="2" customFormat="1" ht="15.6" x14ac:dyDescent="0.3"/>
    <row r="177" spans="3:13" s="2" customFormat="1" ht="15.6" x14ac:dyDescent="0.3"/>
    <row r="178" spans="3:13" s="2" customFormat="1" ht="15.6" x14ac:dyDescent="0.3"/>
    <row r="179" spans="3:13" s="2" customFormat="1" ht="15.6" x14ac:dyDescent="0.3"/>
    <row r="180" spans="3:13" s="2" customFormat="1" ht="15.6" x14ac:dyDescent="0.3"/>
    <row r="181" spans="3:13" s="2" customFormat="1" ht="15.6" x14ac:dyDescent="0.3"/>
    <row r="182" spans="3:13" s="2" customFormat="1" ht="15.6" x14ac:dyDescent="0.3"/>
    <row r="183" spans="3:13" s="2" customFormat="1" ht="15.6" x14ac:dyDescent="0.3"/>
    <row r="184" spans="3:13" s="2" customFormat="1" ht="15.6" x14ac:dyDescent="0.3"/>
    <row r="185" spans="3:13" s="2" customFormat="1" ht="15.6" x14ac:dyDescent="0.3"/>
    <row r="186" spans="3:13" s="2" customFormat="1" ht="15.6" x14ac:dyDescent="0.3"/>
    <row r="187" spans="3:13" x14ac:dyDescent="0.25">
      <c r="C187" s="1"/>
      <c r="F187" s="1"/>
      <c r="G187" s="1"/>
      <c r="J187" s="1"/>
      <c r="M187" s="1"/>
    </row>
    <row r="188" spans="3:13" x14ac:dyDescent="0.25">
      <c r="C188" s="1"/>
      <c r="F188" s="1"/>
      <c r="G188" s="1"/>
      <c r="J188" s="1"/>
      <c r="M188" s="1"/>
    </row>
    <row r="189" spans="3:13" x14ac:dyDescent="0.25">
      <c r="C189" s="1"/>
      <c r="F189" s="1"/>
      <c r="G189" s="1"/>
      <c r="J189" s="1"/>
      <c r="M189" s="1"/>
    </row>
    <row r="190" spans="3:13" x14ac:dyDescent="0.25">
      <c r="C190" s="1"/>
      <c r="F190" s="1"/>
      <c r="G190" s="1"/>
      <c r="J190" s="1"/>
      <c r="M190" s="1"/>
    </row>
    <row r="191" spans="3:13" x14ac:dyDescent="0.25">
      <c r="C191" s="1"/>
      <c r="F191" s="1"/>
      <c r="G191" s="1"/>
      <c r="J191" s="1"/>
      <c r="M191" s="1"/>
    </row>
    <row r="192" spans="3:13" x14ac:dyDescent="0.25">
      <c r="C192" s="1"/>
      <c r="F192" s="1"/>
      <c r="G192" s="1"/>
      <c r="J192" s="1"/>
      <c r="M192" s="1"/>
    </row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="1" customFormat="1" x14ac:dyDescent="0.25"/>
    <row r="1314" s="1" customFormat="1" x14ac:dyDescent="0.25"/>
    <row r="1315" s="1" customFormat="1" x14ac:dyDescent="0.25"/>
    <row r="1316" s="1" customFormat="1" x14ac:dyDescent="0.25"/>
    <row r="1317" s="1" customFormat="1" x14ac:dyDescent="0.25"/>
    <row r="1318" s="1" customFormat="1" x14ac:dyDescent="0.25"/>
    <row r="1319" s="1" customFormat="1" x14ac:dyDescent="0.25"/>
    <row r="1320" s="1" customFormat="1" x14ac:dyDescent="0.25"/>
    <row r="1321" s="1" customFormat="1" x14ac:dyDescent="0.25"/>
    <row r="1322" s="1" customFormat="1" x14ac:dyDescent="0.25"/>
    <row r="1323" s="1" customFormat="1" x14ac:dyDescent="0.25"/>
    <row r="1324" s="1" customFormat="1" x14ac:dyDescent="0.25"/>
    <row r="1325" s="1" customFormat="1" x14ac:dyDescent="0.25"/>
    <row r="1326" s="1" customFormat="1" x14ac:dyDescent="0.25"/>
    <row r="1327" s="1" customFormat="1" x14ac:dyDescent="0.25"/>
    <row r="1328" s="1" customFormat="1" x14ac:dyDescent="0.25"/>
    <row r="1329" s="1" customFormat="1" x14ac:dyDescent="0.25"/>
    <row r="1330" s="1" customFormat="1" x14ac:dyDescent="0.25"/>
    <row r="1331" s="1" customFormat="1" x14ac:dyDescent="0.25"/>
    <row r="1332" s="1" customFormat="1" x14ac:dyDescent="0.25"/>
    <row r="1333" s="1" customFormat="1" x14ac:dyDescent="0.25"/>
    <row r="1334" s="1" customFormat="1" x14ac:dyDescent="0.25"/>
    <row r="1335" s="1" customFormat="1" x14ac:dyDescent="0.25"/>
    <row r="1336" s="1" customFormat="1" x14ac:dyDescent="0.25"/>
    <row r="1337" s="1" customFormat="1" x14ac:dyDescent="0.25"/>
    <row r="1338" s="1" customFormat="1" x14ac:dyDescent="0.25"/>
    <row r="1339" s="1" customFormat="1" x14ac:dyDescent="0.25"/>
    <row r="1340" s="1" customFormat="1" x14ac:dyDescent="0.25"/>
    <row r="1341" s="1" customFormat="1" x14ac:dyDescent="0.25"/>
    <row r="1342" s="1" customFormat="1" x14ac:dyDescent="0.25"/>
    <row r="1343" s="1" customFormat="1" x14ac:dyDescent="0.25"/>
    <row r="1344" s="1" customFormat="1" x14ac:dyDescent="0.25"/>
    <row r="1345" s="1" customFormat="1" x14ac:dyDescent="0.25"/>
    <row r="1346" s="1" customFormat="1" x14ac:dyDescent="0.25"/>
    <row r="1347" s="1" customFormat="1" x14ac:dyDescent="0.25"/>
    <row r="1348" s="1" customFormat="1" x14ac:dyDescent="0.25"/>
    <row r="1349" s="1" customFormat="1" x14ac:dyDescent="0.25"/>
    <row r="1350" s="1" customFormat="1" x14ac:dyDescent="0.25"/>
    <row r="1351" s="1" customFormat="1" x14ac:dyDescent="0.25"/>
    <row r="1352" s="1" customFormat="1" x14ac:dyDescent="0.25"/>
    <row r="1353" s="1" customFormat="1" x14ac:dyDescent="0.25"/>
    <row r="1354" s="1" customFormat="1" x14ac:dyDescent="0.25"/>
    <row r="1355" s="1" customFormat="1" x14ac:dyDescent="0.25"/>
    <row r="1356" s="1" customFormat="1" x14ac:dyDescent="0.25"/>
    <row r="1357" s="1" customFormat="1" x14ac:dyDescent="0.25"/>
    <row r="1358" s="1" customFormat="1" x14ac:dyDescent="0.25"/>
    <row r="1359" s="1" customFormat="1" x14ac:dyDescent="0.25"/>
    <row r="1360" s="1" customFormat="1" x14ac:dyDescent="0.25"/>
    <row r="1361" s="1" customFormat="1" x14ac:dyDescent="0.25"/>
    <row r="1362" s="1" customFormat="1" x14ac:dyDescent="0.25"/>
    <row r="1363" s="1" customFormat="1" x14ac:dyDescent="0.25"/>
    <row r="1364" s="1" customFormat="1" x14ac:dyDescent="0.25"/>
    <row r="1365" s="1" customFormat="1" x14ac:dyDescent="0.25"/>
    <row r="1366" s="1" customFormat="1" x14ac:dyDescent="0.25"/>
    <row r="1367" s="1" customFormat="1" x14ac:dyDescent="0.25"/>
    <row r="1368" s="1" customFormat="1" x14ac:dyDescent="0.25"/>
    <row r="1369" s="1" customFormat="1" x14ac:dyDescent="0.25"/>
    <row r="1370" s="1" customFormat="1" x14ac:dyDescent="0.25"/>
    <row r="1371" s="1" customFormat="1" x14ac:dyDescent="0.25"/>
    <row r="1372" s="1" customFormat="1" x14ac:dyDescent="0.25"/>
    <row r="1373" s="1" customFormat="1" x14ac:dyDescent="0.25"/>
    <row r="1374" s="1" customFormat="1" x14ac:dyDescent="0.25"/>
    <row r="1375" s="1" customFormat="1" x14ac:dyDescent="0.25"/>
    <row r="1376" s="1" customFormat="1" x14ac:dyDescent="0.25"/>
    <row r="1377" s="1" customFormat="1" x14ac:dyDescent="0.25"/>
    <row r="1378" s="1" customFormat="1" x14ac:dyDescent="0.25"/>
    <row r="1379" s="1" customFormat="1" x14ac:dyDescent="0.25"/>
    <row r="1380" s="1" customFormat="1" x14ac:dyDescent="0.25"/>
    <row r="1381" s="1" customFormat="1" x14ac:dyDescent="0.25"/>
    <row r="1382" s="1" customFormat="1" x14ac:dyDescent="0.25"/>
    <row r="1383" s="1" customFormat="1" x14ac:dyDescent="0.25"/>
    <row r="1384" s="1" customFormat="1" x14ac:dyDescent="0.25"/>
    <row r="1385" s="1" customFormat="1" x14ac:dyDescent="0.25"/>
    <row r="1386" s="1" customFormat="1" x14ac:dyDescent="0.25"/>
    <row r="1387" s="1" customFormat="1" x14ac:dyDescent="0.25"/>
    <row r="1388" s="1" customFormat="1" x14ac:dyDescent="0.25"/>
    <row r="1389" s="1" customFormat="1" x14ac:dyDescent="0.25"/>
    <row r="1390" s="1" customFormat="1" x14ac:dyDescent="0.25"/>
    <row r="1391" s="1" customFormat="1" x14ac:dyDescent="0.25"/>
    <row r="1392" s="1" customFormat="1" x14ac:dyDescent="0.25"/>
    <row r="1393" s="1" customFormat="1" x14ac:dyDescent="0.25"/>
    <row r="1394" s="1" customFormat="1" x14ac:dyDescent="0.25"/>
    <row r="1395" s="1" customFormat="1" x14ac:dyDescent="0.25"/>
    <row r="1396" s="1" customFormat="1" x14ac:dyDescent="0.25"/>
    <row r="1397" s="1" customFormat="1" x14ac:dyDescent="0.25"/>
    <row r="1398" s="1" customFormat="1" x14ac:dyDescent="0.25"/>
    <row r="1399" s="1" customFormat="1" x14ac:dyDescent="0.25"/>
    <row r="1400" s="1" customFormat="1" x14ac:dyDescent="0.25"/>
    <row r="1401" s="1" customFormat="1" x14ac:dyDescent="0.25"/>
    <row r="1402" s="1" customFormat="1" x14ac:dyDescent="0.25"/>
    <row r="1403" s="1" customFormat="1" x14ac:dyDescent="0.25"/>
    <row r="1404" s="1" customFormat="1" x14ac:dyDescent="0.25"/>
    <row r="1405" s="1" customFormat="1" x14ac:dyDescent="0.25"/>
    <row r="1406" s="1" customFormat="1" x14ac:dyDescent="0.25"/>
    <row r="1407" s="1" customFormat="1" x14ac:dyDescent="0.25"/>
    <row r="1408" s="1" customFormat="1" x14ac:dyDescent="0.25"/>
    <row r="1409" s="1" customFormat="1" x14ac:dyDescent="0.25"/>
    <row r="1410" s="1" customFormat="1" x14ac:dyDescent="0.25"/>
    <row r="1411" s="1" customFormat="1" x14ac:dyDescent="0.25"/>
    <row r="1412" s="1" customFormat="1" x14ac:dyDescent="0.25"/>
    <row r="1413" s="1" customFormat="1" x14ac:dyDescent="0.25"/>
    <row r="1414" s="1" customFormat="1" x14ac:dyDescent="0.25"/>
    <row r="1415" s="1" customFormat="1" x14ac:dyDescent="0.25"/>
    <row r="1416" s="1" customFormat="1" x14ac:dyDescent="0.25"/>
    <row r="1417" s="1" customFormat="1" x14ac:dyDescent="0.25"/>
    <row r="1418" s="1" customFormat="1" x14ac:dyDescent="0.25"/>
    <row r="1419" s="1" customFormat="1" x14ac:dyDescent="0.25"/>
    <row r="1420" s="1" customFormat="1" x14ac:dyDescent="0.25"/>
    <row r="1421" s="1" customFormat="1" x14ac:dyDescent="0.25"/>
    <row r="1422" s="1" customFormat="1" x14ac:dyDescent="0.25"/>
    <row r="1423" s="1" customFormat="1" x14ac:dyDescent="0.25"/>
    <row r="1424" s="1" customFormat="1" x14ac:dyDescent="0.25"/>
    <row r="1425" s="1" customFormat="1" x14ac:dyDescent="0.25"/>
    <row r="1426" s="1" customFormat="1" x14ac:dyDescent="0.25"/>
    <row r="1427" s="1" customFormat="1" x14ac:dyDescent="0.25"/>
    <row r="1428" s="1" customFormat="1" x14ac:dyDescent="0.25"/>
    <row r="1429" s="1" customFormat="1" x14ac:dyDescent="0.25"/>
    <row r="1430" s="1" customFormat="1" x14ac:dyDescent="0.25"/>
    <row r="1431" s="1" customFormat="1" x14ac:dyDescent="0.25"/>
    <row r="1432" s="1" customFormat="1" x14ac:dyDescent="0.25"/>
    <row r="1433" s="1" customFormat="1" x14ac:dyDescent="0.25"/>
    <row r="1434" s="1" customFormat="1" x14ac:dyDescent="0.25"/>
    <row r="1435" s="1" customFormat="1" x14ac:dyDescent="0.25"/>
    <row r="1436" s="1" customFormat="1" x14ac:dyDescent="0.25"/>
    <row r="1437" s="1" customFormat="1" x14ac:dyDescent="0.25"/>
    <row r="1438" s="1" customFormat="1" x14ac:dyDescent="0.25"/>
    <row r="1439" s="1" customFormat="1" x14ac:dyDescent="0.25"/>
    <row r="1440" s="1" customFormat="1" x14ac:dyDescent="0.25"/>
    <row r="1441" s="1" customFormat="1" x14ac:dyDescent="0.25"/>
    <row r="1442" s="1" customFormat="1" x14ac:dyDescent="0.25"/>
    <row r="1443" s="1" customFormat="1" x14ac:dyDescent="0.25"/>
    <row r="1444" s="1" customFormat="1" x14ac:dyDescent="0.25"/>
    <row r="1445" s="1" customFormat="1" x14ac:dyDescent="0.25"/>
    <row r="1446" s="1" customFormat="1" x14ac:dyDescent="0.25"/>
    <row r="1447" s="1" customFormat="1" x14ac:dyDescent="0.25"/>
    <row r="1448" s="1" customFormat="1" x14ac:dyDescent="0.25"/>
    <row r="1449" s="1" customFormat="1" x14ac:dyDescent="0.25"/>
    <row r="1450" s="1" customFormat="1" x14ac:dyDescent="0.25"/>
    <row r="1451" s="1" customFormat="1" x14ac:dyDescent="0.25"/>
    <row r="1452" s="1" customFormat="1" x14ac:dyDescent="0.25"/>
    <row r="1453" s="1" customFormat="1" x14ac:dyDescent="0.25"/>
    <row r="1454" s="1" customFormat="1" x14ac:dyDescent="0.25"/>
    <row r="1455" s="1" customFormat="1" x14ac:dyDescent="0.25"/>
    <row r="1456" s="1" customFormat="1" x14ac:dyDescent="0.25"/>
    <row r="1457" s="1" customFormat="1" x14ac:dyDescent="0.25"/>
    <row r="1458" s="1" customFormat="1" x14ac:dyDescent="0.25"/>
    <row r="1459" s="1" customFormat="1" x14ac:dyDescent="0.25"/>
    <row r="1460" s="1" customFormat="1" x14ac:dyDescent="0.25"/>
    <row r="1461" s="1" customFormat="1" x14ac:dyDescent="0.25"/>
    <row r="1462" s="1" customFormat="1" x14ac:dyDescent="0.25"/>
    <row r="1463" s="1" customFormat="1" x14ac:dyDescent="0.25"/>
    <row r="1464" s="1" customFormat="1" x14ac:dyDescent="0.25"/>
    <row r="1465" s="1" customFormat="1" x14ac:dyDescent="0.25"/>
    <row r="1466" s="1" customFormat="1" x14ac:dyDescent="0.25"/>
    <row r="1467" s="1" customFormat="1" x14ac:dyDescent="0.25"/>
    <row r="1468" s="1" customFormat="1" x14ac:dyDescent="0.25"/>
    <row r="1469" s="1" customFormat="1" x14ac:dyDescent="0.25"/>
    <row r="1470" s="1" customFormat="1" x14ac:dyDescent="0.25"/>
    <row r="1471" s="1" customFormat="1" x14ac:dyDescent="0.25"/>
    <row r="1472" s="1" customFormat="1" x14ac:dyDescent="0.25"/>
    <row r="1473" s="1" customFormat="1" x14ac:dyDescent="0.25"/>
    <row r="1474" s="1" customFormat="1" x14ac:dyDescent="0.25"/>
    <row r="1475" s="1" customFormat="1" x14ac:dyDescent="0.25"/>
    <row r="1476" s="1" customFormat="1" x14ac:dyDescent="0.25"/>
    <row r="1477" s="1" customFormat="1" x14ac:dyDescent="0.25"/>
    <row r="1478" s="1" customFormat="1" x14ac:dyDescent="0.25"/>
    <row r="1479" s="1" customFormat="1" x14ac:dyDescent="0.25"/>
    <row r="1480" s="1" customFormat="1" x14ac:dyDescent="0.25"/>
    <row r="1481" s="1" customFormat="1" x14ac:dyDescent="0.25"/>
    <row r="1482" s="1" customFormat="1" x14ac:dyDescent="0.25"/>
    <row r="1483" s="1" customFormat="1" x14ac:dyDescent="0.25"/>
    <row r="1484" s="1" customFormat="1" x14ac:dyDescent="0.25"/>
    <row r="1485" s="1" customFormat="1" x14ac:dyDescent="0.25"/>
    <row r="1486" s="1" customFormat="1" x14ac:dyDescent="0.25"/>
    <row r="1487" s="1" customFormat="1" x14ac:dyDescent="0.25"/>
    <row r="1488" s="1" customFormat="1" x14ac:dyDescent="0.25"/>
    <row r="1489" s="1" customFormat="1" x14ac:dyDescent="0.25"/>
    <row r="1490" s="1" customFormat="1" x14ac:dyDescent="0.25"/>
    <row r="1491" s="1" customFormat="1" x14ac:dyDescent="0.25"/>
    <row r="1492" s="1" customFormat="1" x14ac:dyDescent="0.25"/>
    <row r="1493" s="1" customFormat="1" x14ac:dyDescent="0.25"/>
    <row r="1494" s="1" customFormat="1" x14ac:dyDescent="0.25"/>
    <row r="1495" s="1" customFormat="1" x14ac:dyDescent="0.25"/>
    <row r="1496" s="1" customFormat="1" x14ac:dyDescent="0.25"/>
    <row r="1497" s="1" customFormat="1" x14ac:dyDescent="0.25"/>
    <row r="1498" s="1" customFormat="1" x14ac:dyDescent="0.25"/>
    <row r="1499" s="1" customFormat="1" x14ac:dyDescent="0.25"/>
    <row r="1500" s="1" customFormat="1" x14ac:dyDescent="0.25"/>
    <row r="1501" s="1" customFormat="1" x14ac:dyDescent="0.25"/>
    <row r="1502" s="1" customFormat="1" x14ac:dyDescent="0.25"/>
    <row r="1503" s="1" customFormat="1" x14ac:dyDescent="0.25"/>
    <row r="1504" s="1" customFormat="1" x14ac:dyDescent="0.25"/>
    <row r="1505" s="1" customFormat="1" x14ac:dyDescent="0.25"/>
    <row r="1506" s="1" customFormat="1" x14ac:dyDescent="0.25"/>
    <row r="1507" s="1" customFormat="1" x14ac:dyDescent="0.25"/>
    <row r="1508" s="1" customFormat="1" x14ac:dyDescent="0.25"/>
    <row r="1509" s="1" customFormat="1" x14ac:dyDescent="0.25"/>
    <row r="1510" s="1" customFormat="1" x14ac:dyDescent="0.25"/>
    <row r="1511" s="1" customFormat="1" x14ac:dyDescent="0.25"/>
    <row r="1512" s="1" customFormat="1" x14ac:dyDescent="0.25"/>
    <row r="1513" s="1" customFormat="1" x14ac:dyDescent="0.25"/>
    <row r="1514" s="1" customFormat="1" x14ac:dyDescent="0.25"/>
    <row r="1515" s="1" customFormat="1" x14ac:dyDescent="0.25"/>
    <row r="1516" s="1" customFormat="1" x14ac:dyDescent="0.25"/>
    <row r="1517" s="1" customFormat="1" x14ac:dyDescent="0.25"/>
    <row r="1518" s="1" customFormat="1" x14ac:dyDescent="0.25"/>
    <row r="1519" s="1" customFormat="1" x14ac:dyDescent="0.25"/>
    <row r="1520" s="1" customFormat="1" x14ac:dyDescent="0.25"/>
    <row r="1521" s="1" customFormat="1" x14ac:dyDescent="0.25"/>
    <row r="1522" s="1" customFormat="1" x14ac:dyDescent="0.25"/>
    <row r="1523" s="1" customFormat="1" x14ac:dyDescent="0.25"/>
    <row r="1524" s="1" customFormat="1" x14ac:dyDescent="0.25"/>
    <row r="1525" s="1" customFormat="1" x14ac:dyDescent="0.25"/>
    <row r="1526" s="1" customFormat="1" x14ac:dyDescent="0.25"/>
    <row r="1527" s="1" customFormat="1" x14ac:dyDescent="0.25"/>
    <row r="1528" s="1" customFormat="1" x14ac:dyDescent="0.25"/>
    <row r="1529" s="1" customFormat="1" x14ac:dyDescent="0.25"/>
    <row r="1530" s="1" customFormat="1" x14ac:dyDescent="0.25"/>
    <row r="1531" s="1" customFormat="1" x14ac:dyDescent="0.25"/>
    <row r="1532" s="1" customFormat="1" x14ac:dyDescent="0.25"/>
    <row r="1533" s="1" customFormat="1" x14ac:dyDescent="0.25"/>
    <row r="1534" s="1" customFormat="1" x14ac:dyDescent="0.25"/>
    <row r="1535" s="1" customFormat="1" x14ac:dyDescent="0.25"/>
    <row r="1536" s="1" customFormat="1" x14ac:dyDescent="0.25"/>
    <row r="1537" s="1" customFormat="1" x14ac:dyDescent="0.25"/>
    <row r="1538" s="1" customFormat="1" x14ac:dyDescent="0.25"/>
    <row r="1539" s="1" customFormat="1" x14ac:dyDescent="0.25"/>
    <row r="1540" s="1" customFormat="1" x14ac:dyDescent="0.25"/>
    <row r="1541" s="1" customFormat="1" x14ac:dyDescent="0.25"/>
    <row r="1542" s="1" customFormat="1" x14ac:dyDescent="0.25"/>
    <row r="1543" s="1" customFormat="1" x14ac:dyDescent="0.25"/>
    <row r="1544" s="1" customFormat="1" x14ac:dyDescent="0.25"/>
    <row r="1545" s="1" customFormat="1" x14ac:dyDescent="0.25"/>
    <row r="1546" s="1" customFormat="1" x14ac:dyDescent="0.25"/>
    <row r="1547" s="1" customFormat="1" x14ac:dyDescent="0.25"/>
    <row r="1548" s="1" customFormat="1" x14ac:dyDescent="0.25"/>
    <row r="1549" s="1" customFormat="1" x14ac:dyDescent="0.25"/>
    <row r="1550" s="1" customFormat="1" x14ac:dyDescent="0.25"/>
    <row r="1551" s="1" customFormat="1" x14ac:dyDescent="0.25"/>
    <row r="1552" s="1" customFormat="1" x14ac:dyDescent="0.25"/>
    <row r="1553" s="1" customFormat="1" x14ac:dyDescent="0.25"/>
    <row r="1554" s="1" customFormat="1" x14ac:dyDescent="0.25"/>
    <row r="1555" s="1" customFormat="1" x14ac:dyDescent="0.25"/>
    <row r="1556" s="1" customFormat="1" x14ac:dyDescent="0.25"/>
    <row r="1557" s="1" customFormat="1" x14ac:dyDescent="0.25"/>
    <row r="1558" s="1" customFormat="1" x14ac:dyDescent="0.25"/>
    <row r="1559" s="1" customFormat="1" x14ac:dyDescent="0.25"/>
    <row r="1560" s="1" customFormat="1" x14ac:dyDescent="0.25"/>
    <row r="1561" s="1" customFormat="1" x14ac:dyDescent="0.25"/>
    <row r="1562" s="1" customFormat="1" x14ac:dyDescent="0.25"/>
    <row r="1563" s="1" customFormat="1" x14ac:dyDescent="0.25"/>
    <row r="1564" s="1" customFormat="1" x14ac:dyDescent="0.25"/>
    <row r="1565" s="1" customFormat="1" x14ac:dyDescent="0.25"/>
    <row r="1566" s="1" customFormat="1" x14ac:dyDescent="0.25"/>
    <row r="1567" s="1" customFormat="1" x14ac:dyDescent="0.25"/>
    <row r="1568" s="1" customFormat="1" x14ac:dyDescent="0.25"/>
    <row r="1569" s="1" customFormat="1" x14ac:dyDescent="0.25"/>
    <row r="1570" s="1" customFormat="1" x14ac:dyDescent="0.25"/>
    <row r="1571" s="1" customFormat="1" x14ac:dyDescent="0.25"/>
    <row r="1572" s="1" customFormat="1" x14ac:dyDescent="0.25"/>
    <row r="1573" s="1" customFormat="1" x14ac:dyDescent="0.25"/>
    <row r="1574" s="1" customFormat="1" x14ac:dyDescent="0.25"/>
    <row r="1575" s="1" customFormat="1" x14ac:dyDescent="0.25"/>
    <row r="1576" s="1" customFormat="1" x14ac:dyDescent="0.25"/>
    <row r="1577" s="1" customFormat="1" x14ac:dyDescent="0.25"/>
    <row r="1578" s="1" customFormat="1" x14ac:dyDescent="0.25"/>
    <row r="1579" s="1" customFormat="1" x14ac:dyDescent="0.25"/>
    <row r="1580" s="1" customFormat="1" x14ac:dyDescent="0.25"/>
    <row r="1581" s="1" customFormat="1" x14ac:dyDescent="0.25"/>
    <row r="1582" s="1" customFormat="1" x14ac:dyDescent="0.25"/>
    <row r="1583" s="1" customFormat="1" x14ac:dyDescent="0.25"/>
    <row r="1584" s="1" customFormat="1" x14ac:dyDescent="0.25"/>
    <row r="1585" s="1" customFormat="1" x14ac:dyDescent="0.25"/>
    <row r="1586" s="1" customFormat="1" x14ac:dyDescent="0.25"/>
    <row r="1587" s="1" customFormat="1" x14ac:dyDescent="0.25"/>
    <row r="1588" s="1" customFormat="1" x14ac:dyDescent="0.25"/>
    <row r="1589" s="1" customFormat="1" x14ac:dyDescent="0.25"/>
    <row r="1590" s="1" customFormat="1" x14ac:dyDescent="0.25"/>
    <row r="1591" s="1" customFormat="1" x14ac:dyDescent="0.25"/>
    <row r="1592" s="1" customFormat="1" x14ac:dyDescent="0.25"/>
    <row r="1593" s="1" customFormat="1" x14ac:dyDescent="0.25"/>
    <row r="1594" s="1" customFormat="1" x14ac:dyDescent="0.25"/>
    <row r="1595" s="1" customFormat="1" x14ac:dyDescent="0.25"/>
    <row r="1596" s="1" customFormat="1" x14ac:dyDescent="0.25"/>
    <row r="1597" s="1" customFormat="1" x14ac:dyDescent="0.25"/>
    <row r="1598" s="1" customFormat="1" x14ac:dyDescent="0.25"/>
    <row r="1599" s="1" customFormat="1" x14ac:dyDescent="0.25"/>
    <row r="1600" s="1" customFormat="1" x14ac:dyDescent="0.25"/>
    <row r="1601" s="1" customFormat="1" x14ac:dyDescent="0.25"/>
    <row r="1602" s="1" customFormat="1" x14ac:dyDescent="0.25"/>
    <row r="1603" s="1" customFormat="1" x14ac:dyDescent="0.25"/>
    <row r="1604" s="1" customFormat="1" x14ac:dyDescent="0.25"/>
    <row r="1605" s="1" customFormat="1" x14ac:dyDescent="0.25"/>
    <row r="1606" s="1" customFormat="1" x14ac:dyDescent="0.25"/>
    <row r="1607" s="1" customFormat="1" x14ac:dyDescent="0.25"/>
    <row r="1608" s="1" customFormat="1" x14ac:dyDescent="0.25"/>
    <row r="1609" s="1" customFormat="1" x14ac:dyDescent="0.25"/>
    <row r="1610" s="1" customFormat="1" x14ac:dyDescent="0.25"/>
    <row r="1611" s="1" customFormat="1" x14ac:dyDescent="0.25"/>
    <row r="1612" s="1" customFormat="1" x14ac:dyDescent="0.25"/>
    <row r="1613" s="1" customFormat="1" x14ac:dyDescent="0.25"/>
    <row r="1614" s="1" customFormat="1" x14ac:dyDescent="0.25"/>
    <row r="1615" s="1" customFormat="1" x14ac:dyDescent="0.25"/>
    <row r="1616" s="1" customFormat="1" x14ac:dyDescent="0.25"/>
    <row r="1617" s="1" customFormat="1" x14ac:dyDescent="0.25"/>
    <row r="1618" s="1" customFormat="1" x14ac:dyDescent="0.25"/>
    <row r="1619" s="1" customFormat="1" x14ac:dyDescent="0.25"/>
    <row r="1620" s="1" customFormat="1" x14ac:dyDescent="0.25"/>
    <row r="1621" s="1" customFormat="1" x14ac:dyDescent="0.25"/>
    <row r="1622" s="1" customFormat="1" x14ac:dyDescent="0.25"/>
    <row r="1623" s="1" customFormat="1" x14ac:dyDescent="0.25"/>
    <row r="1624" s="1" customFormat="1" x14ac:dyDescent="0.25"/>
    <row r="1625" s="1" customFormat="1" x14ac:dyDescent="0.25"/>
    <row r="1626" s="1" customFormat="1" x14ac:dyDescent="0.25"/>
    <row r="1627" s="1" customFormat="1" x14ac:dyDescent="0.25"/>
    <row r="1628" s="1" customFormat="1" x14ac:dyDescent="0.25"/>
    <row r="1629" s="1" customFormat="1" x14ac:dyDescent="0.25"/>
    <row r="1630" s="1" customFormat="1" x14ac:dyDescent="0.25"/>
    <row r="1631" s="1" customFormat="1" x14ac:dyDescent="0.25"/>
    <row r="1632" s="1" customFormat="1" x14ac:dyDescent="0.25"/>
    <row r="1633" s="1" customFormat="1" x14ac:dyDescent="0.25"/>
    <row r="1634" s="1" customFormat="1" x14ac:dyDescent="0.25"/>
    <row r="1635" s="1" customFormat="1" x14ac:dyDescent="0.25"/>
    <row r="1636" s="1" customFormat="1" x14ac:dyDescent="0.25"/>
    <row r="1637" s="1" customFormat="1" x14ac:dyDescent="0.25"/>
    <row r="1638" s="1" customFormat="1" x14ac:dyDescent="0.25"/>
    <row r="1639" s="1" customFormat="1" x14ac:dyDescent="0.25"/>
    <row r="1640" s="1" customFormat="1" x14ac:dyDescent="0.25"/>
    <row r="1641" s="1" customFormat="1" x14ac:dyDescent="0.25"/>
    <row r="1642" s="1" customFormat="1" x14ac:dyDescent="0.25"/>
    <row r="1643" s="1" customFormat="1" x14ac:dyDescent="0.25"/>
    <row r="1644" s="1" customFormat="1" x14ac:dyDescent="0.25"/>
    <row r="1645" s="1" customFormat="1" x14ac:dyDescent="0.25"/>
    <row r="1646" s="1" customFormat="1" x14ac:dyDescent="0.25"/>
    <row r="1647" s="1" customFormat="1" x14ac:dyDescent="0.25"/>
    <row r="1648" s="1" customFormat="1" x14ac:dyDescent="0.25"/>
    <row r="1649" s="1" customFormat="1" x14ac:dyDescent="0.25"/>
    <row r="1650" s="1" customFormat="1" x14ac:dyDescent="0.25"/>
    <row r="1651" s="1" customFormat="1" x14ac:dyDescent="0.25"/>
    <row r="1652" s="1" customFormat="1" x14ac:dyDescent="0.25"/>
    <row r="1653" s="1" customFormat="1" x14ac:dyDescent="0.25"/>
    <row r="1654" s="1" customFormat="1" x14ac:dyDescent="0.25"/>
    <row r="1655" s="1" customFormat="1" x14ac:dyDescent="0.25"/>
    <row r="1656" s="1" customFormat="1" x14ac:dyDescent="0.25"/>
    <row r="1657" s="1" customFormat="1" x14ac:dyDescent="0.25"/>
    <row r="1658" s="1" customFormat="1" x14ac:dyDescent="0.25"/>
    <row r="1659" s="1" customFormat="1" x14ac:dyDescent="0.25"/>
    <row r="1660" s="1" customFormat="1" x14ac:dyDescent="0.25"/>
    <row r="1661" s="1" customFormat="1" x14ac:dyDescent="0.25"/>
    <row r="1662" s="1" customFormat="1" x14ac:dyDescent="0.25"/>
    <row r="1663" s="1" customFormat="1" x14ac:dyDescent="0.25"/>
    <row r="1664" s="1" customFormat="1" x14ac:dyDescent="0.25"/>
    <row r="1665" s="1" customFormat="1" x14ac:dyDescent="0.25"/>
    <row r="1666" s="1" customFormat="1" x14ac:dyDescent="0.25"/>
    <row r="1667" s="1" customFormat="1" x14ac:dyDescent="0.25"/>
    <row r="1668" s="1" customFormat="1" x14ac:dyDescent="0.25"/>
    <row r="1669" s="1" customFormat="1" x14ac:dyDescent="0.25"/>
    <row r="1670" s="1" customFormat="1" x14ac:dyDescent="0.25"/>
    <row r="1671" s="1" customFormat="1" x14ac:dyDescent="0.25"/>
    <row r="1672" s="1" customFormat="1" x14ac:dyDescent="0.25"/>
    <row r="1673" s="1" customFormat="1" x14ac:dyDescent="0.25"/>
    <row r="1674" s="1" customFormat="1" x14ac:dyDescent="0.25"/>
    <row r="1675" s="1" customFormat="1" x14ac:dyDescent="0.25"/>
    <row r="1676" s="1" customFormat="1" x14ac:dyDescent="0.25"/>
    <row r="1677" s="1" customFormat="1" x14ac:dyDescent="0.25"/>
    <row r="1678" s="1" customFormat="1" x14ac:dyDescent="0.25"/>
    <row r="1679" s="1" customFormat="1" x14ac:dyDescent="0.25"/>
    <row r="1680" s="1" customFormat="1" x14ac:dyDescent="0.25"/>
    <row r="1681" s="1" customFormat="1" x14ac:dyDescent="0.25"/>
    <row r="1682" s="1" customFormat="1" x14ac:dyDescent="0.25"/>
    <row r="1683" s="1" customFormat="1" x14ac:dyDescent="0.25"/>
    <row r="1684" s="1" customFormat="1" x14ac:dyDescent="0.25"/>
    <row r="1685" s="1" customFormat="1" x14ac:dyDescent="0.25"/>
    <row r="1686" s="1" customFormat="1" x14ac:dyDescent="0.25"/>
    <row r="1687" s="1" customFormat="1" x14ac:dyDescent="0.25"/>
    <row r="1688" s="1" customFormat="1" x14ac:dyDescent="0.25"/>
    <row r="1689" s="1" customFormat="1" x14ac:dyDescent="0.25"/>
    <row r="1690" s="1" customFormat="1" x14ac:dyDescent="0.25"/>
    <row r="1691" s="1" customFormat="1" x14ac:dyDescent="0.25"/>
    <row r="1692" s="1" customFormat="1" x14ac:dyDescent="0.25"/>
    <row r="1693" s="1" customFormat="1" x14ac:dyDescent="0.25"/>
    <row r="1694" s="1" customFormat="1" x14ac:dyDescent="0.25"/>
    <row r="1695" s="1" customFormat="1" x14ac:dyDescent="0.25"/>
    <row r="1696" s="1" customFormat="1" x14ac:dyDescent="0.25"/>
    <row r="1697" s="1" customFormat="1" x14ac:dyDescent="0.25"/>
    <row r="1698" s="1" customFormat="1" x14ac:dyDescent="0.25"/>
    <row r="1699" s="1" customFormat="1" x14ac:dyDescent="0.25"/>
    <row r="1700" s="1" customFormat="1" x14ac:dyDescent="0.25"/>
    <row r="1701" s="1" customFormat="1" x14ac:dyDescent="0.25"/>
    <row r="1702" s="1" customFormat="1" x14ac:dyDescent="0.25"/>
    <row r="1703" s="1" customFormat="1" x14ac:dyDescent="0.25"/>
    <row r="1704" s="1" customFormat="1" x14ac:dyDescent="0.25"/>
    <row r="1705" s="1" customFormat="1" x14ac:dyDescent="0.25"/>
    <row r="1706" s="1" customFormat="1" x14ac:dyDescent="0.25"/>
    <row r="1707" s="1" customFormat="1" x14ac:dyDescent="0.25"/>
    <row r="1708" s="1" customFormat="1" x14ac:dyDescent="0.25"/>
    <row r="1709" s="1" customFormat="1" x14ac:dyDescent="0.25"/>
    <row r="1710" s="1" customFormat="1" x14ac:dyDescent="0.25"/>
    <row r="1711" s="1" customFormat="1" x14ac:dyDescent="0.25"/>
    <row r="1712" s="1" customFormat="1" x14ac:dyDescent="0.25"/>
    <row r="1713" s="1" customFormat="1" x14ac:dyDescent="0.25"/>
    <row r="1714" s="1" customFormat="1" x14ac:dyDescent="0.25"/>
    <row r="1715" s="1" customFormat="1" x14ac:dyDescent="0.25"/>
    <row r="1716" s="1" customFormat="1" x14ac:dyDescent="0.25"/>
    <row r="1717" s="1" customFormat="1" x14ac:dyDescent="0.25"/>
    <row r="1718" s="1" customFormat="1" x14ac:dyDescent="0.25"/>
    <row r="1719" s="1" customFormat="1" x14ac:dyDescent="0.25"/>
    <row r="1720" s="1" customFormat="1" x14ac:dyDescent="0.25"/>
    <row r="1721" s="1" customFormat="1" x14ac:dyDescent="0.25"/>
    <row r="1722" s="1" customFormat="1" x14ac:dyDescent="0.25"/>
    <row r="1723" s="1" customFormat="1" x14ac:dyDescent="0.25"/>
    <row r="1724" s="1" customFormat="1" x14ac:dyDescent="0.25"/>
    <row r="1725" s="1" customFormat="1" x14ac:dyDescent="0.25"/>
    <row r="1726" s="1" customFormat="1" x14ac:dyDescent="0.25"/>
    <row r="1727" s="1" customFormat="1" x14ac:dyDescent="0.25"/>
    <row r="1728" s="1" customFormat="1" x14ac:dyDescent="0.25"/>
    <row r="1729" s="1" customFormat="1" x14ac:dyDescent="0.25"/>
    <row r="1730" s="1" customFormat="1" x14ac:dyDescent="0.25"/>
    <row r="1731" s="1" customFormat="1" x14ac:dyDescent="0.25"/>
    <row r="1732" s="1" customFormat="1" x14ac:dyDescent="0.25"/>
    <row r="1733" s="1" customFormat="1" x14ac:dyDescent="0.25"/>
    <row r="1734" s="1" customFormat="1" x14ac:dyDescent="0.25"/>
    <row r="1735" s="1" customFormat="1" x14ac:dyDescent="0.25"/>
  </sheetData>
  <mergeCells count="13">
    <mergeCell ref="AA28:AE28"/>
    <mergeCell ref="AA22:AA24"/>
    <mergeCell ref="AB22:AB24"/>
    <mergeCell ref="AC22:AC24"/>
    <mergeCell ref="AD22:AD24"/>
    <mergeCell ref="AM4:AP4"/>
    <mergeCell ref="AG22:AI22"/>
    <mergeCell ref="AG23:AI23"/>
    <mergeCell ref="C3:F3"/>
    <mergeCell ref="G3:J3"/>
    <mergeCell ref="K3:L3"/>
    <mergeCell ref="M3:N3"/>
    <mergeCell ref="AG3:AI3"/>
  </mergeCells>
  <conditionalFormatting sqref="AC31">
    <cfRule type="expression" dxfId="9" priority="1">
      <formula>AE31&lt;0</formula>
    </cfRule>
  </conditionalFormatting>
  <pageMargins left="0.19685039370078741" right="0.19685039370078741" top="0.39370078740157483" bottom="0.3937007874015748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1735"/>
  <sheetViews>
    <sheetView topLeftCell="A11" workbookViewId="0">
      <selection activeCell="D37" sqref="D37:M37"/>
    </sheetView>
  </sheetViews>
  <sheetFormatPr defaultColWidth="9.109375" defaultRowHeight="13.8" x14ac:dyDescent="0.25"/>
  <cols>
    <col min="1" max="1" width="9.5546875" style="1" customWidth="1"/>
    <col min="2" max="2" width="7.6640625" style="1" customWidth="1"/>
    <col min="3" max="3" width="6.5546875" style="10" customWidth="1"/>
    <col min="4" max="4" width="6.109375" style="1" customWidth="1"/>
    <col min="5" max="5" width="7.5546875" style="1" customWidth="1"/>
    <col min="6" max="6" width="9.33203125" style="10" customWidth="1"/>
    <col min="7" max="7" width="7.109375" style="10" customWidth="1"/>
    <col min="8" max="8" width="8.44140625" style="1" customWidth="1"/>
    <col min="9" max="9" width="7.44140625" style="1" customWidth="1"/>
    <col min="10" max="10" width="7" style="10" customWidth="1"/>
    <col min="11" max="12" width="6" style="1" customWidth="1"/>
    <col min="13" max="13" width="7" style="10" customWidth="1"/>
    <col min="14" max="14" width="9.5546875" style="1" customWidth="1"/>
    <col min="15" max="26" width="9.109375" style="1"/>
    <col min="27" max="27" width="8.88671875" style="1" customWidth="1"/>
    <col min="28" max="32" width="9.109375" style="1"/>
    <col min="33" max="33" width="15" style="1" customWidth="1"/>
    <col min="34" max="34" width="12.5546875" style="1" customWidth="1"/>
    <col min="35" max="35" width="10.44140625" style="1" bestFit="1" customWidth="1"/>
    <col min="36" max="16384" width="9.109375" style="1"/>
  </cols>
  <sheetData>
    <row r="1" spans="1:43" s="12" customFormat="1" ht="21" x14ac:dyDescent="0.4">
      <c r="A1" s="8" t="s">
        <v>0</v>
      </c>
      <c r="B1" s="8"/>
    </row>
    <row r="2" spans="1:43" s="13" customFormat="1" ht="28.2" thickBot="1" x14ac:dyDescent="0.5">
      <c r="A2" s="9" t="s">
        <v>235</v>
      </c>
      <c r="B2" s="1"/>
    </row>
    <row r="3" spans="1:43" ht="47.25" customHeight="1" thickBot="1" x14ac:dyDescent="0.35">
      <c r="A3" s="6"/>
      <c r="B3" s="7"/>
      <c r="C3" s="602" t="s">
        <v>3</v>
      </c>
      <c r="D3" s="602"/>
      <c r="E3" s="602"/>
      <c r="F3" s="602"/>
      <c r="G3" s="602" t="s">
        <v>4</v>
      </c>
      <c r="H3" s="603"/>
      <c r="I3" s="603"/>
      <c r="J3" s="603"/>
      <c r="K3" s="604" t="s">
        <v>22</v>
      </c>
      <c r="L3" s="605"/>
      <c r="M3" s="606" t="s">
        <v>5</v>
      </c>
      <c r="N3" s="607"/>
      <c r="AA3" s="388" t="s">
        <v>25</v>
      </c>
      <c r="AB3" s="20" t="s">
        <v>26</v>
      </c>
      <c r="AC3" s="20" t="s">
        <v>27</v>
      </c>
      <c r="AD3" s="20" t="s">
        <v>28</v>
      </c>
      <c r="AE3" s="20" t="s">
        <v>29</v>
      </c>
      <c r="AF3" s="21" t="s">
        <v>30</v>
      </c>
      <c r="AG3" s="586" t="s">
        <v>31</v>
      </c>
      <c r="AH3" s="587"/>
      <c r="AI3" s="588"/>
      <c r="AM3" s="19" t="s">
        <v>1</v>
      </c>
      <c r="AN3" s="19" t="s">
        <v>2</v>
      </c>
      <c r="AO3" s="19" t="s">
        <v>65</v>
      </c>
      <c r="AP3" s="19" t="s">
        <v>66</v>
      </c>
      <c r="AQ3" s="19" t="s">
        <v>67</v>
      </c>
    </row>
    <row r="4" spans="1:43" s="3" customFormat="1" ht="53.4" thickBot="1" x14ac:dyDescent="0.3">
      <c r="A4" s="19" t="s">
        <v>1</v>
      </c>
      <c r="B4" s="19" t="s">
        <v>2</v>
      </c>
      <c r="C4" s="11" t="s">
        <v>6</v>
      </c>
      <c r="D4" s="4" t="s">
        <v>7</v>
      </c>
      <c r="E4" s="4" t="s">
        <v>8</v>
      </c>
      <c r="F4" s="11" t="s">
        <v>23</v>
      </c>
      <c r="G4" s="11" t="s">
        <v>6</v>
      </c>
      <c r="H4" s="4" t="s">
        <v>21</v>
      </c>
      <c r="I4" s="4" t="s">
        <v>8</v>
      </c>
      <c r="J4" s="11" t="s">
        <v>24</v>
      </c>
      <c r="K4" s="4" t="s">
        <v>16</v>
      </c>
      <c r="L4" s="5" t="s">
        <v>17</v>
      </c>
      <c r="M4" s="64" t="s">
        <v>54</v>
      </c>
      <c r="N4" s="73" t="s">
        <v>59</v>
      </c>
      <c r="AA4" s="84">
        <f>K37</f>
        <v>22.666666666666668</v>
      </c>
      <c r="AB4" s="85">
        <v>0.17399999999999999</v>
      </c>
      <c r="AC4" s="86">
        <f t="shared" ref="AC4:AC20" si="0">AA4*$AB$4</f>
        <v>3.944</v>
      </c>
      <c r="AD4" s="87">
        <v>30</v>
      </c>
      <c r="AE4" s="88">
        <f t="shared" ref="AE4:AE20" si="1">AC4*$AD$4</f>
        <v>118.32</v>
      </c>
      <c r="AF4" s="89">
        <f>AE4*12</f>
        <v>1419.84</v>
      </c>
      <c r="AG4" s="26" t="s">
        <v>2</v>
      </c>
      <c r="AH4" s="26" t="s">
        <v>32</v>
      </c>
      <c r="AI4" s="27" t="s">
        <v>33</v>
      </c>
      <c r="AM4" s="589" t="s">
        <v>68</v>
      </c>
      <c r="AN4" s="590"/>
      <c r="AO4" s="590"/>
      <c r="AP4" s="591"/>
    </row>
    <row r="5" spans="1:43" s="2" customFormat="1" ht="28.5" customHeight="1" x14ac:dyDescent="0.3">
      <c r="A5" s="74" t="s">
        <v>56</v>
      </c>
      <c r="B5" s="65">
        <v>45747</v>
      </c>
      <c r="C5" s="66">
        <v>17756</v>
      </c>
      <c r="D5" s="67"/>
      <c r="E5" s="67"/>
      <c r="F5" s="68"/>
      <c r="G5" s="66">
        <v>17766</v>
      </c>
      <c r="H5" s="67"/>
      <c r="I5" s="67"/>
      <c r="J5" s="68"/>
      <c r="K5" s="67"/>
      <c r="L5" s="67"/>
      <c r="M5" s="69"/>
      <c r="N5" s="69"/>
      <c r="AA5" s="92">
        <v>15</v>
      </c>
      <c r="AC5" s="23">
        <f t="shared" si="0"/>
        <v>2.61</v>
      </c>
      <c r="AE5" s="24">
        <f t="shared" si="1"/>
        <v>78.3</v>
      </c>
      <c r="AF5" s="25">
        <f t="shared" ref="AF5:AF20" si="2">AE5*12</f>
        <v>939.59999999999991</v>
      </c>
      <c r="AG5" s="28">
        <v>40883</v>
      </c>
      <c r="AH5" s="2">
        <v>2011</v>
      </c>
      <c r="AI5" s="25">
        <v>2516</v>
      </c>
      <c r="AM5" s="70" t="s">
        <v>10</v>
      </c>
      <c r="AN5" s="71">
        <v>45383</v>
      </c>
      <c r="AO5" s="70"/>
      <c r="AP5" s="70"/>
      <c r="AQ5" s="70">
        <f>AO5+AP5</f>
        <v>0</v>
      </c>
    </row>
    <row r="6" spans="1:43" s="2" customFormat="1" ht="18.75" customHeight="1" x14ac:dyDescent="0.3">
      <c r="A6" s="70" t="s">
        <v>10</v>
      </c>
      <c r="B6" s="71">
        <v>45748</v>
      </c>
      <c r="C6" s="14">
        <v>17778</v>
      </c>
      <c r="D6" s="16">
        <f t="shared" ref="D6:D35" si="3">IF(C6-G5&gt;0,C6-G5,NA())</f>
        <v>12</v>
      </c>
      <c r="E6" s="16">
        <f t="shared" ref="E6:E35" si="4">IF(D6=0,0,E5+D6)</f>
        <v>12</v>
      </c>
      <c r="F6" s="18">
        <v>8</v>
      </c>
      <c r="G6" s="14">
        <v>17790</v>
      </c>
      <c r="H6" s="16">
        <f>IF(G6-C6&gt;0,G6-C6,NA())</f>
        <v>12</v>
      </c>
      <c r="I6" s="16">
        <f>IF(H6=0,0,I5+H6)</f>
        <v>12</v>
      </c>
      <c r="J6" s="18">
        <v>12</v>
      </c>
      <c r="K6" s="16">
        <f t="shared" ref="K6:K35" si="5">D6+H6</f>
        <v>24</v>
      </c>
      <c r="L6" s="16">
        <f t="shared" ref="L6:L35" si="6">IF(K6=0,0,L5+K6)</f>
        <v>24</v>
      </c>
      <c r="M6" s="15">
        <v>16</v>
      </c>
      <c r="N6" s="69" t="s">
        <v>60</v>
      </c>
      <c r="AA6" s="22">
        <v>20</v>
      </c>
      <c r="AC6" s="394">
        <f t="shared" si="0"/>
        <v>3.4799999999999995</v>
      </c>
      <c r="AD6" s="395"/>
      <c r="AE6" s="396">
        <f t="shared" si="1"/>
        <v>104.39999999999999</v>
      </c>
      <c r="AF6" s="397">
        <f t="shared" si="2"/>
        <v>1252.8</v>
      </c>
      <c r="AG6" s="28">
        <v>41211</v>
      </c>
      <c r="AH6" s="2">
        <v>2012</v>
      </c>
      <c r="AI6" s="25">
        <v>2235</v>
      </c>
      <c r="AM6" s="70" t="s">
        <v>11</v>
      </c>
      <c r="AN6" s="71">
        <v>45384</v>
      </c>
      <c r="AO6" s="70"/>
      <c r="AP6" s="70"/>
      <c r="AQ6" s="70">
        <f t="shared" ref="AQ6:AQ34" si="7">AO6+AP6</f>
        <v>0</v>
      </c>
    </row>
    <row r="7" spans="1:43" s="2" customFormat="1" ht="18.75" customHeight="1" x14ac:dyDescent="0.3">
      <c r="A7" s="70" t="s">
        <v>11</v>
      </c>
      <c r="B7" s="71">
        <v>45749</v>
      </c>
      <c r="C7" s="14">
        <v>17802</v>
      </c>
      <c r="D7" s="16">
        <f t="shared" si="3"/>
        <v>12</v>
      </c>
      <c r="E7" s="16">
        <f t="shared" si="4"/>
        <v>24</v>
      </c>
      <c r="F7" s="18">
        <v>8</v>
      </c>
      <c r="G7" s="14">
        <v>17814</v>
      </c>
      <c r="H7" s="16">
        <f t="shared" ref="H7:H34" si="8">IF(G7-C7&gt;0,G7-C7,NA())</f>
        <v>12</v>
      </c>
      <c r="I7" s="16">
        <f>IF(H7=0,0,I6+H7)</f>
        <v>24</v>
      </c>
      <c r="J7" s="18">
        <v>12</v>
      </c>
      <c r="K7" s="16">
        <f t="shared" si="5"/>
        <v>24</v>
      </c>
      <c r="L7" s="16">
        <f t="shared" si="6"/>
        <v>48</v>
      </c>
      <c r="M7" s="15">
        <v>16</v>
      </c>
      <c r="N7" s="69" t="s">
        <v>60</v>
      </c>
      <c r="AA7" s="22">
        <v>25</v>
      </c>
      <c r="AC7" s="23">
        <f t="shared" si="0"/>
        <v>4.3499999999999996</v>
      </c>
      <c r="AE7" s="24">
        <f t="shared" si="1"/>
        <v>130.5</v>
      </c>
      <c r="AF7" s="25">
        <f t="shared" si="2"/>
        <v>1566</v>
      </c>
      <c r="AG7" s="28">
        <v>41355</v>
      </c>
      <c r="AH7" s="2">
        <v>2013</v>
      </c>
      <c r="AI7" s="25">
        <v>2500</v>
      </c>
      <c r="AM7" s="70" t="s">
        <v>12</v>
      </c>
      <c r="AN7" s="71">
        <v>45385</v>
      </c>
      <c r="AO7" s="70"/>
      <c r="AP7" s="78"/>
      <c r="AQ7" s="70">
        <f t="shared" si="7"/>
        <v>0</v>
      </c>
    </row>
    <row r="8" spans="1:43" s="2" customFormat="1" ht="18.75" customHeight="1" x14ac:dyDescent="0.3">
      <c r="A8" s="70" t="s">
        <v>12</v>
      </c>
      <c r="B8" s="71">
        <v>45750</v>
      </c>
      <c r="C8" s="14">
        <v>17826</v>
      </c>
      <c r="D8" s="16">
        <f t="shared" si="3"/>
        <v>12</v>
      </c>
      <c r="E8" s="16">
        <f t="shared" si="4"/>
        <v>36</v>
      </c>
      <c r="F8" s="18">
        <v>8</v>
      </c>
      <c r="G8" s="14">
        <v>17838</v>
      </c>
      <c r="H8" s="16">
        <f t="shared" si="8"/>
        <v>12</v>
      </c>
      <c r="I8" s="16">
        <f>IF(H8=0,0,I7+H8)</f>
        <v>36</v>
      </c>
      <c r="J8" s="18">
        <v>12</v>
      </c>
      <c r="K8" s="16">
        <f t="shared" si="5"/>
        <v>24</v>
      </c>
      <c r="L8" s="16">
        <f t="shared" si="6"/>
        <v>72</v>
      </c>
      <c r="M8" s="15">
        <v>16</v>
      </c>
      <c r="N8" s="69" t="s">
        <v>60</v>
      </c>
      <c r="AA8" s="22">
        <v>30</v>
      </c>
      <c r="AC8" s="23">
        <f t="shared" si="0"/>
        <v>5.22</v>
      </c>
      <c r="AE8" s="24">
        <f t="shared" si="1"/>
        <v>156.6</v>
      </c>
      <c r="AF8" s="25">
        <f t="shared" si="2"/>
        <v>1879.1999999999998</v>
      </c>
      <c r="AG8" s="28">
        <v>42003</v>
      </c>
      <c r="AH8" s="2">
        <v>2014</v>
      </c>
      <c r="AI8" s="25">
        <v>2118</v>
      </c>
      <c r="AM8" s="70" t="s">
        <v>13</v>
      </c>
      <c r="AN8" s="71">
        <v>45386</v>
      </c>
      <c r="AO8" s="70"/>
      <c r="AP8" s="78"/>
      <c r="AQ8" s="70">
        <f t="shared" si="7"/>
        <v>0</v>
      </c>
    </row>
    <row r="9" spans="1:43" s="2" customFormat="1" ht="18.75" customHeight="1" x14ac:dyDescent="0.3">
      <c r="A9" s="70" t="s">
        <v>13</v>
      </c>
      <c r="B9" s="71">
        <v>45751</v>
      </c>
      <c r="C9" s="14">
        <v>17850</v>
      </c>
      <c r="D9" s="16">
        <f t="shared" si="3"/>
        <v>12</v>
      </c>
      <c r="E9" s="16">
        <f t="shared" si="4"/>
        <v>48</v>
      </c>
      <c r="F9" s="18">
        <v>8</v>
      </c>
      <c r="G9" s="14">
        <v>17862</v>
      </c>
      <c r="H9" s="16">
        <f t="shared" si="8"/>
        <v>12</v>
      </c>
      <c r="I9" s="16">
        <f>IF(H9=0,0,I8+H9)</f>
        <v>48</v>
      </c>
      <c r="J9" s="18">
        <v>12</v>
      </c>
      <c r="K9" s="16">
        <f t="shared" si="5"/>
        <v>24</v>
      </c>
      <c r="L9" s="16">
        <f t="shared" si="6"/>
        <v>96</v>
      </c>
      <c r="M9" s="15">
        <v>16</v>
      </c>
      <c r="N9" s="69" t="s">
        <v>60</v>
      </c>
      <c r="AA9" s="22">
        <v>35</v>
      </c>
      <c r="AC9" s="23">
        <f t="shared" si="0"/>
        <v>6.09</v>
      </c>
      <c r="AE9" s="24">
        <f t="shared" si="1"/>
        <v>182.7</v>
      </c>
      <c r="AF9" s="25">
        <f t="shared" si="2"/>
        <v>2192.3999999999996</v>
      </c>
      <c r="AG9" s="22"/>
      <c r="AH9" s="2">
        <v>2015</v>
      </c>
      <c r="AI9" s="25">
        <v>2610</v>
      </c>
      <c r="AM9" s="70" t="s">
        <v>14</v>
      </c>
      <c r="AN9" s="71">
        <v>45387</v>
      </c>
      <c r="AO9" s="70"/>
      <c r="AP9" s="79"/>
      <c r="AQ9" s="70">
        <f t="shared" si="7"/>
        <v>0</v>
      </c>
    </row>
    <row r="10" spans="1:43" s="2" customFormat="1" ht="19.5" customHeight="1" x14ac:dyDescent="0.3">
      <c r="A10" s="70" t="s">
        <v>14</v>
      </c>
      <c r="B10" s="71">
        <v>45752</v>
      </c>
      <c r="C10" s="14">
        <v>17874</v>
      </c>
      <c r="D10" s="16">
        <f t="shared" si="3"/>
        <v>12</v>
      </c>
      <c r="E10" s="16">
        <f t="shared" si="4"/>
        <v>60</v>
      </c>
      <c r="F10" s="18">
        <v>4</v>
      </c>
      <c r="G10" s="14">
        <v>17886</v>
      </c>
      <c r="H10" s="16">
        <f t="shared" si="8"/>
        <v>12</v>
      </c>
      <c r="I10" s="16">
        <f>IF(H10=0,0,I9+H10)</f>
        <v>60</v>
      </c>
      <c r="J10" s="18">
        <v>15</v>
      </c>
      <c r="K10" s="16">
        <f t="shared" si="5"/>
        <v>24</v>
      </c>
      <c r="L10" s="16">
        <f t="shared" si="6"/>
        <v>120</v>
      </c>
      <c r="M10" s="15">
        <v>21</v>
      </c>
      <c r="N10" s="69" t="s">
        <v>60</v>
      </c>
      <c r="AA10" s="22">
        <v>40</v>
      </c>
      <c r="AC10" s="23">
        <f t="shared" si="0"/>
        <v>6.9599999999999991</v>
      </c>
      <c r="AE10" s="24">
        <f t="shared" si="1"/>
        <v>208.79999999999998</v>
      </c>
      <c r="AF10" s="25">
        <f t="shared" si="2"/>
        <v>2505.6</v>
      </c>
      <c r="AG10" s="28">
        <v>42649</v>
      </c>
      <c r="AH10" s="2">
        <v>2016</v>
      </c>
      <c r="AI10" s="25">
        <v>2518</v>
      </c>
      <c r="AM10" s="70" t="s">
        <v>15</v>
      </c>
      <c r="AN10" s="71">
        <v>45388</v>
      </c>
      <c r="AO10" s="70"/>
      <c r="AP10" s="78"/>
      <c r="AQ10" s="70">
        <f t="shared" si="7"/>
        <v>0</v>
      </c>
    </row>
    <row r="11" spans="1:43" s="2" customFormat="1" ht="18.75" customHeight="1" x14ac:dyDescent="0.3">
      <c r="A11" s="70" t="s">
        <v>15</v>
      </c>
      <c r="B11" s="71">
        <v>45753</v>
      </c>
      <c r="C11" s="14">
        <v>17898</v>
      </c>
      <c r="D11" s="16">
        <f t="shared" si="3"/>
        <v>12</v>
      </c>
      <c r="E11" s="16">
        <f t="shared" si="4"/>
        <v>72</v>
      </c>
      <c r="F11" s="18">
        <v>4</v>
      </c>
      <c r="G11" s="14">
        <v>17915</v>
      </c>
      <c r="H11" s="16">
        <f t="shared" si="8"/>
        <v>17</v>
      </c>
      <c r="I11" s="16">
        <f t="shared" ref="I11:I35" si="9">IF(H11=0,0,I10+H11)</f>
        <v>77</v>
      </c>
      <c r="J11" s="18">
        <v>6</v>
      </c>
      <c r="K11" s="16">
        <f t="shared" si="5"/>
        <v>29</v>
      </c>
      <c r="L11" s="16">
        <f t="shared" si="6"/>
        <v>149</v>
      </c>
      <c r="M11" s="15">
        <v>12</v>
      </c>
      <c r="N11" s="69" t="s">
        <v>60</v>
      </c>
      <c r="AA11" s="22">
        <v>45</v>
      </c>
      <c r="AC11" s="23">
        <f t="shared" si="0"/>
        <v>7.8299999999999992</v>
      </c>
      <c r="AE11" s="24">
        <f t="shared" si="1"/>
        <v>234.89999999999998</v>
      </c>
      <c r="AF11" s="25">
        <f t="shared" si="2"/>
        <v>2818.7999999999997</v>
      </c>
      <c r="AG11" s="28">
        <v>42816</v>
      </c>
      <c r="AH11" s="2">
        <v>2017</v>
      </c>
      <c r="AI11" s="25">
        <v>2763</v>
      </c>
      <c r="AM11" s="70" t="s">
        <v>9</v>
      </c>
      <c r="AN11" s="71">
        <v>45389</v>
      </c>
      <c r="AO11" s="78"/>
      <c r="AP11" s="79"/>
      <c r="AQ11" s="70">
        <f t="shared" si="7"/>
        <v>0</v>
      </c>
    </row>
    <row r="12" spans="1:43" s="2" customFormat="1" ht="18.75" customHeight="1" x14ac:dyDescent="0.3">
      <c r="A12" s="70" t="s">
        <v>9</v>
      </c>
      <c r="B12" s="71">
        <v>45754</v>
      </c>
      <c r="C12" s="14">
        <v>17940</v>
      </c>
      <c r="D12" s="16">
        <f t="shared" si="3"/>
        <v>25</v>
      </c>
      <c r="E12" s="16">
        <f t="shared" si="4"/>
        <v>97</v>
      </c>
      <c r="F12" s="18">
        <v>-2</v>
      </c>
      <c r="G12" s="14">
        <v>17953</v>
      </c>
      <c r="H12" s="16">
        <f t="shared" si="8"/>
        <v>13</v>
      </c>
      <c r="I12" s="16">
        <f t="shared" si="9"/>
        <v>90</v>
      </c>
      <c r="J12" s="18">
        <v>7</v>
      </c>
      <c r="K12" s="16">
        <f t="shared" si="5"/>
        <v>38</v>
      </c>
      <c r="L12" s="16">
        <f t="shared" si="6"/>
        <v>187</v>
      </c>
      <c r="M12" s="15">
        <v>10</v>
      </c>
      <c r="N12" s="69" t="s">
        <v>60</v>
      </c>
      <c r="AA12" s="22">
        <v>50</v>
      </c>
      <c r="AC12" s="23">
        <f t="shared" si="0"/>
        <v>8.6999999999999993</v>
      </c>
      <c r="AE12" s="24">
        <f t="shared" si="1"/>
        <v>261</v>
      </c>
      <c r="AF12" s="25">
        <f t="shared" si="2"/>
        <v>3132</v>
      </c>
      <c r="AG12" s="28">
        <v>43137</v>
      </c>
      <c r="AH12" s="2">
        <v>2018</v>
      </c>
      <c r="AI12" s="25">
        <v>2475</v>
      </c>
      <c r="AM12" s="70" t="s">
        <v>10</v>
      </c>
      <c r="AN12" s="71">
        <v>45390</v>
      </c>
      <c r="AO12" s="70"/>
      <c r="AP12" s="70"/>
      <c r="AQ12" s="70">
        <f t="shared" si="7"/>
        <v>0</v>
      </c>
    </row>
    <row r="13" spans="1:43" s="2" customFormat="1" ht="18.75" customHeight="1" x14ac:dyDescent="0.3">
      <c r="A13" s="70" t="s">
        <v>10</v>
      </c>
      <c r="B13" s="71">
        <v>45755</v>
      </c>
      <c r="C13" s="14">
        <v>17977</v>
      </c>
      <c r="D13" s="16">
        <f t="shared" si="3"/>
        <v>24</v>
      </c>
      <c r="E13" s="16">
        <f t="shared" si="4"/>
        <v>121</v>
      </c>
      <c r="F13" s="18">
        <v>0</v>
      </c>
      <c r="G13" s="14">
        <v>17989</v>
      </c>
      <c r="H13" s="16">
        <f t="shared" si="8"/>
        <v>12</v>
      </c>
      <c r="I13" s="16">
        <f t="shared" si="9"/>
        <v>102</v>
      </c>
      <c r="J13" s="18">
        <v>10</v>
      </c>
      <c r="K13" s="16">
        <f t="shared" si="5"/>
        <v>36</v>
      </c>
      <c r="L13" s="16">
        <f t="shared" si="6"/>
        <v>223</v>
      </c>
      <c r="M13" s="15">
        <v>14</v>
      </c>
      <c r="N13" s="69" t="s">
        <v>18</v>
      </c>
      <c r="AA13" s="22">
        <v>55</v>
      </c>
      <c r="AC13" s="23">
        <f t="shared" si="0"/>
        <v>9.5699999999999985</v>
      </c>
      <c r="AE13" s="24">
        <f t="shared" si="1"/>
        <v>287.09999999999997</v>
      </c>
      <c r="AF13" s="25">
        <f t="shared" si="2"/>
        <v>3445.2</v>
      </c>
      <c r="AG13" s="28">
        <v>43486</v>
      </c>
      <c r="AH13" s="2">
        <v>2019</v>
      </c>
      <c r="AI13" s="25">
        <v>2755</v>
      </c>
      <c r="AM13" s="70" t="s">
        <v>11</v>
      </c>
      <c r="AN13" s="71">
        <v>45391</v>
      </c>
      <c r="AO13" s="70"/>
      <c r="AP13" s="70"/>
      <c r="AQ13" s="70">
        <f t="shared" si="7"/>
        <v>0</v>
      </c>
    </row>
    <row r="14" spans="1:43" s="2" customFormat="1" ht="18.75" customHeight="1" x14ac:dyDescent="0.3">
      <c r="A14" s="70" t="s">
        <v>11</v>
      </c>
      <c r="B14" s="71">
        <v>45756</v>
      </c>
      <c r="C14" s="14">
        <v>18015</v>
      </c>
      <c r="D14" s="16">
        <f t="shared" si="3"/>
        <v>26</v>
      </c>
      <c r="E14" s="16">
        <f t="shared" si="4"/>
        <v>147</v>
      </c>
      <c r="F14" s="18">
        <v>-1</v>
      </c>
      <c r="G14" s="14">
        <v>18025</v>
      </c>
      <c r="H14" s="16">
        <f t="shared" si="8"/>
        <v>10</v>
      </c>
      <c r="I14" s="16">
        <f t="shared" si="9"/>
        <v>112</v>
      </c>
      <c r="J14" s="18">
        <v>11</v>
      </c>
      <c r="K14" s="16">
        <f t="shared" si="5"/>
        <v>36</v>
      </c>
      <c r="L14" s="16">
        <f t="shared" si="6"/>
        <v>259</v>
      </c>
      <c r="M14" s="15">
        <v>16</v>
      </c>
      <c r="N14" s="69" t="s">
        <v>61</v>
      </c>
      <c r="AA14" s="22">
        <v>60</v>
      </c>
      <c r="AC14" s="23">
        <f t="shared" si="0"/>
        <v>10.44</v>
      </c>
      <c r="AE14" s="24">
        <f t="shared" si="1"/>
        <v>313.2</v>
      </c>
      <c r="AF14" s="25">
        <f t="shared" si="2"/>
        <v>3758.3999999999996</v>
      </c>
      <c r="AG14" s="28">
        <v>43843</v>
      </c>
      <c r="AH14" s="2">
        <v>2020</v>
      </c>
      <c r="AI14" s="25">
        <v>2567</v>
      </c>
      <c r="AM14" s="70" t="s">
        <v>12</v>
      </c>
      <c r="AN14" s="71">
        <v>45392</v>
      </c>
      <c r="AO14" s="78"/>
      <c r="AP14" s="78"/>
      <c r="AQ14" s="70">
        <f t="shared" si="7"/>
        <v>0</v>
      </c>
    </row>
    <row r="15" spans="1:43" s="2" customFormat="1" ht="18.75" customHeight="1" x14ac:dyDescent="0.3">
      <c r="A15" s="70" t="s">
        <v>12</v>
      </c>
      <c r="B15" s="71">
        <v>45757</v>
      </c>
      <c r="C15" s="14">
        <v>18048</v>
      </c>
      <c r="D15" s="16">
        <f t="shared" si="3"/>
        <v>23</v>
      </c>
      <c r="E15" s="16">
        <f t="shared" si="4"/>
        <v>170</v>
      </c>
      <c r="F15" s="18">
        <v>2</v>
      </c>
      <c r="G15" s="14">
        <v>18056</v>
      </c>
      <c r="H15" s="16">
        <f t="shared" si="8"/>
        <v>8</v>
      </c>
      <c r="I15" s="16">
        <f t="shared" si="9"/>
        <v>120</v>
      </c>
      <c r="J15" s="18">
        <v>15</v>
      </c>
      <c r="K15" s="16">
        <f t="shared" si="5"/>
        <v>31</v>
      </c>
      <c r="L15" s="16">
        <f t="shared" si="6"/>
        <v>290</v>
      </c>
      <c r="M15" s="15">
        <v>17</v>
      </c>
      <c r="N15" s="69" t="s">
        <v>227</v>
      </c>
      <c r="AA15" s="22">
        <v>65</v>
      </c>
      <c r="AC15" s="23">
        <f t="shared" si="0"/>
        <v>11.309999999999999</v>
      </c>
      <c r="AE15" s="24">
        <f t="shared" si="1"/>
        <v>339.29999999999995</v>
      </c>
      <c r="AF15" s="25">
        <f t="shared" si="2"/>
        <v>4071.5999999999995</v>
      </c>
      <c r="AG15" s="28">
        <v>44195</v>
      </c>
      <c r="AH15" s="2">
        <v>2021</v>
      </c>
      <c r="AI15" s="25">
        <v>2488</v>
      </c>
      <c r="AM15" s="70" t="s">
        <v>13</v>
      </c>
      <c r="AN15" s="71">
        <v>45393</v>
      </c>
      <c r="AO15" s="70"/>
      <c r="AP15" s="78"/>
      <c r="AQ15" s="70">
        <f t="shared" si="7"/>
        <v>0</v>
      </c>
    </row>
    <row r="16" spans="1:43" s="2" customFormat="1" ht="18.75" customHeight="1" x14ac:dyDescent="0.3">
      <c r="A16" s="70" t="s">
        <v>13</v>
      </c>
      <c r="B16" s="71">
        <v>45758</v>
      </c>
      <c r="C16" s="14">
        <v>18076</v>
      </c>
      <c r="D16" s="16">
        <f t="shared" si="3"/>
        <v>20</v>
      </c>
      <c r="E16" s="16">
        <f t="shared" si="4"/>
        <v>190</v>
      </c>
      <c r="F16" s="18">
        <v>4</v>
      </c>
      <c r="G16" s="14">
        <v>18082</v>
      </c>
      <c r="H16" s="16">
        <f t="shared" si="8"/>
        <v>6</v>
      </c>
      <c r="I16" s="16">
        <f t="shared" si="9"/>
        <v>126</v>
      </c>
      <c r="J16" s="18">
        <v>15</v>
      </c>
      <c r="K16" s="16">
        <f t="shared" si="5"/>
        <v>26</v>
      </c>
      <c r="L16" s="16">
        <f t="shared" si="6"/>
        <v>316</v>
      </c>
      <c r="M16" s="15">
        <v>21</v>
      </c>
      <c r="N16" s="69" t="s">
        <v>19</v>
      </c>
      <c r="AA16" s="22">
        <v>70</v>
      </c>
      <c r="AC16" s="23">
        <f t="shared" si="0"/>
        <v>12.18</v>
      </c>
      <c r="AE16" s="24">
        <f t="shared" si="1"/>
        <v>365.4</v>
      </c>
      <c r="AF16" s="25">
        <f t="shared" si="2"/>
        <v>4384.7999999999993</v>
      </c>
      <c r="AG16" s="28">
        <v>44524</v>
      </c>
      <c r="AH16" s="2">
        <v>2022</v>
      </c>
      <c r="AI16" s="25">
        <v>1200</v>
      </c>
      <c r="AM16" s="70" t="s">
        <v>14</v>
      </c>
      <c r="AN16" s="71">
        <v>45394</v>
      </c>
      <c r="AO16" s="70"/>
      <c r="AP16" s="70"/>
      <c r="AQ16" s="70">
        <f t="shared" si="7"/>
        <v>0</v>
      </c>
    </row>
    <row r="17" spans="1:43" s="2" customFormat="1" ht="18.75" customHeight="1" x14ac:dyDescent="0.3">
      <c r="A17" s="70" t="s">
        <v>14</v>
      </c>
      <c r="B17" s="71">
        <v>45759</v>
      </c>
      <c r="C17" s="14">
        <v>18095</v>
      </c>
      <c r="D17" s="16">
        <f t="shared" si="3"/>
        <v>13</v>
      </c>
      <c r="E17" s="16">
        <f t="shared" si="4"/>
        <v>203</v>
      </c>
      <c r="F17" s="18">
        <v>7</v>
      </c>
      <c r="G17" s="14">
        <v>18102</v>
      </c>
      <c r="H17" s="16">
        <f t="shared" si="8"/>
        <v>7</v>
      </c>
      <c r="I17" s="16">
        <f t="shared" si="9"/>
        <v>133</v>
      </c>
      <c r="J17" s="18">
        <v>16</v>
      </c>
      <c r="K17" s="16">
        <f t="shared" si="5"/>
        <v>20</v>
      </c>
      <c r="L17" s="16">
        <f t="shared" si="6"/>
        <v>336</v>
      </c>
      <c r="M17" s="15">
        <v>19</v>
      </c>
      <c r="N17" s="69" t="s">
        <v>19</v>
      </c>
      <c r="AA17" s="22">
        <v>75</v>
      </c>
      <c r="AC17" s="23">
        <f t="shared" si="0"/>
        <v>13.049999999999999</v>
      </c>
      <c r="AE17" s="24">
        <f t="shared" si="1"/>
        <v>391.49999999999994</v>
      </c>
      <c r="AF17" s="25">
        <f t="shared" si="2"/>
        <v>4697.9999999999991</v>
      </c>
      <c r="AG17" s="28">
        <v>44601</v>
      </c>
      <c r="AH17" s="2">
        <v>2022</v>
      </c>
      <c r="AI17" s="25">
        <v>2687</v>
      </c>
      <c r="AM17" s="70" t="s">
        <v>15</v>
      </c>
      <c r="AN17" s="71">
        <v>45395</v>
      </c>
      <c r="AO17" s="70"/>
      <c r="AP17" s="70"/>
      <c r="AQ17" s="70">
        <f t="shared" si="7"/>
        <v>0</v>
      </c>
    </row>
    <row r="18" spans="1:43" s="2" customFormat="1" ht="18.75" customHeight="1" x14ac:dyDescent="0.3">
      <c r="A18" s="70" t="s">
        <v>15</v>
      </c>
      <c r="B18" s="71">
        <v>45760</v>
      </c>
      <c r="C18" s="14">
        <v>18114</v>
      </c>
      <c r="D18" s="16">
        <f t="shared" si="3"/>
        <v>12</v>
      </c>
      <c r="E18" s="16">
        <f t="shared" si="4"/>
        <v>215</v>
      </c>
      <c r="F18" s="18">
        <v>8</v>
      </c>
      <c r="G18" s="14">
        <v>18127</v>
      </c>
      <c r="H18" s="16">
        <f t="shared" si="8"/>
        <v>13</v>
      </c>
      <c r="I18" s="16">
        <f t="shared" si="9"/>
        <v>146</v>
      </c>
      <c r="J18" s="18">
        <v>12</v>
      </c>
      <c r="K18" s="16">
        <f t="shared" si="5"/>
        <v>25</v>
      </c>
      <c r="L18" s="16">
        <f t="shared" si="6"/>
        <v>361</v>
      </c>
      <c r="M18" s="15">
        <v>15</v>
      </c>
      <c r="N18" s="69" t="s">
        <v>61</v>
      </c>
      <c r="AA18" s="22">
        <v>80</v>
      </c>
      <c r="AC18" s="23">
        <f t="shared" si="0"/>
        <v>13.919999999999998</v>
      </c>
      <c r="AE18" s="24">
        <f t="shared" si="1"/>
        <v>417.59999999999997</v>
      </c>
      <c r="AF18" s="25">
        <f t="shared" si="2"/>
        <v>5011.2</v>
      </c>
      <c r="AG18" s="30" t="s">
        <v>34</v>
      </c>
      <c r="AH18" s="2">
        <v>2023</v>
      </c>
      <c r="AI18" s="25">
        <v>1097</v>
      </c>
      <c r="AM18" s="70" t="s">
        <v>9</v>
      </c>
      <c r="AN18" s="71">
        <v>45396</v>
      </c>
      <c r="AO18" s="70"/>
      <c r="AP18" s="70"/>
      <c r="AQ18" s="70">
        <f t="shared" si="7"/>
        <v>0</v>
      </c>
    </row>
    <row r="19" spans="1:43" s="2" customFormat="1" ht="18.75" customHeight="1" x14ac:dyDescent="0.3">
      <c r="A19" s="70" t="s">
        <v>9</v>
      </c>
      <c r="B19" s="71">
        <v>45761</v>
      </c>
      <c r="C19" s="14">
        <v>18140</v>
      </c>
      <c r="D19" s="16">
        <f t="shared" si="3"/>
        <v>13</v>
      </c>
      <c r="E19" s="16">
        <f t="shared" si="4"/>
        <v>228</v>
      </c>
      <c r="F19" s="18">
        <v>9</v>
      </c>
      <c r="G19" s="14">
        <v>18151</v>
      </c>
      <c r="H19" s="16">
        <f>IF(G19-C19&gt;0,G19-C19,NA())</f>
        <v>11</v>
      </c>
      <c r="I19" s="16">
        <f t="shared" si="9"/>
        <v>157</v>
      </c>
      <c r="J19" s="18">
        <v>15</v>
      </c>
      <c r="K19" s="16">
        <f t="shared" si="5"/>
        <v>24</v>
      </c>
      <c r="L19" s="16">
        <f t="shared" si="6"/>
        <v>385</v>
      </c>
      <c r="M19" s="15">
        <v>15</v>
      </c>
      <c r="N19" s="69" t="s">
        <v>20</v>
      </c>
      <c r="AA19" s="22">
        <v>85</v>
      </c>
      <c r="AC19" s="23">
        <f t="shared" si="0"/>
        <v>14.79</v>
      </c>
      <c r="AE19" s="24">
        <f t="shared" si="1"/>
        <v>443.7</v>
      </c>
      <c r="AF19" s="25">
        <f t="shared" si="2"/>
        <v>5324.4</v>
      </c>
      <c r="AG19" s="22"/>
      <c r="AH19" s="31">
        <v>11.947945205479453</v>
      </c>
      <c r="AI19" s="32">
        <f>SUM(AI5:AI18)</f>
        <v>32529</v>
      </c>
      <c r="AM19" s="70" t="s">
        <v>10</v>
      </c>
      <c r="AN19" s="71">
        <v>45397</v>
      </c>
      <c r="AO19" s="70"/>
      <c r="AP19" s="70"/>
      <c r="AQ19" s="70">
        <f t="shared" si="7"/>
        <v>0</v>
      </c>
    </row>
    <row r="20" spans="1:43" s="2" customFormat="1" ht="18.75" customHeight="1" thickBot="1" x14ac:dyDescent="0.35">
      <c r="A20" s="70" t="s">
        <v>10</v>
      </c>
      <c r="B20" s="71">
        <v>45762</v>
      </c>
      <c r="C20" s="14">
        <v>18161</v>
      </c>
      <c r="D20" s="16">
        <f t="shared" si="3"/>
        <v>10</v>
      </c>
      <c r="E20" s="16">
        <f t="shared" si="4"/>
        <v>238</v>
      </c>
      <c r="F20" s="18">
        <v>11</v>
      </c>
      <c r="G20" s="14">
        <v>18171</v>
      </c>
      <c r="H20" s="16">
        <f t="shared" si="8"/>
        <v>10</v>
      </c>
      <c r="I20" s="16">
        <f t="shared" si="9"/>
        <v>167</v>
      </c>
      <c r="J20" s="18">
        <v>13</v>
      </c>
      <c r="K20" s="16">
        <f t="shared" si="5"/>
        <v>20</v>
      </c>
      <c r="L20" s="16">
        <f t="shared" si="6"/>
        <v>405</v>
      </c>
      <c r="M20" s="15">
        <v>14</v>
      </c>
      <c r="N20" s="69" t="s">
        <v>62</v>
      </c>
      <c r="AA20" s="33">
        <v>90</v>
      </c>
      <c r="AB20" s="34"/>
      <c r="AC20" s="35">
        <f t="shared" si="0"/>
        <v>15.659999999999998</v>
      </c>
      <c r="AD20" s="34"/>
      <c r="AE20" s="36">
        <f t="shared" si="1"/>
        <v>469.79999999999995</v>
      </c>
      <c r="AF20" s="37">
        <f t="shared" si="2"/>
        <v>5637.5999999999995</v>
      </c>
      <c r="AG20" s="33"/>
      <c r="AH20" s="38" t="s">
        <v>35</v>
      </c>
      <c r="AI20" s="39">
        <f>AI19/AH19</f>
        <v>2722.5601926163722</v>
      </c>
      <c r="AM20" s="70" t="s">
        <v>11</v>
      </c>
      <c r="AN20" s="71">
        <v>45398</v>
      </c>
      <c r="AO20" s="70"/>
      <c r="AP20" s="70"/>
      <c r="AQ20" s="70">
        <f t="shared" si="7"/>
        <v>0</v>
      </c>
    </row>
    <row r="21" spans="1:43" s="2" customFormat="1" ht="18.75" customHeight="1" thickBot="1" x14ac:dyDescent="0.35">
      <c r="A21" s="70" t="s">
        <v>11</v>
      </c>
      <c r="B21" s="71">
        <v>45763</v>
      </c>
      <c r="C21" s="14">
        <v>18181</v>
      </c>
      <c r="D21" s="16">
        <f t="shared" si="3"/>
        <v>10</v>
      </c>
      <c r="E21" s="16">
        <f t="shared" si="4"/>
        <v>248</v>
      </c>
      <c r="F21" s="18">
        <v>11</v>
      </c>
      <c r="G21" s="14">
        <v>18187</v>
      </c>
      <c r="H21" s="16">
        <f t="shared" si="8"/>
        <v>6</v>
      </c>
      <c r="I21" s="16">
        <f t="shared" si="9"/>
        <v>173</v>
      </c>
      <c r="J21" s="18">
        <v>17</v>
      </c>
      <c r="K21" s="16">
        <f t="shared" si="5"/>
        <v>16</v>
      </c>
      <c r="L21" s="16">
        <f t="shared" si="6"/>
        <v>421</v>
      </c>
      <c r="M21" s="15">
        <v>21</v>
      </c>
      <c r="N21" s="69" t="s">
        <v>20</v>
      </c>
      <c r="AM21" s="70" t="s">
        <v>12</v>
      </c>
      <c r="AN21" s="71">
        <v>45399</v>
      </c>
      <c r="AO21" s="70"/>
      <c r="AP21" s="70"/>
      <c r="AQ21" s="70">
        <f t="shared" si="7"/>
        <v>0</v>
      </c>
    </row>
    <row r="22" spans="1:43" s="2" customFormat="1" ht="18.75" customHeight="1" thickBot="1" x14ac:dyDescent="0.35">
      <c r="A22" s="70" t="s">
        <v>12</v>
      </c>
      <c r="B22" s="71">
        <v>45764</v>
      </c>
      <c r="C22" s="14">
        <v>18196</v>
      </c>
      <c r="D22" s="16">
        <f t="shared" si="3"/>
        <v>9</v>
      </c>
      <c r="E22" s="16">
        <f t="shared" si="4"/>
        <v>257</v>
      </c>
      <c r="F22" s="18">
        <v>12</v>
      </c>
      <c r="G22" s="14">
        <v>18204</v>
      </c>
      <c r="H22" s="16">
        <f>IF(G22-C22&gt;0,G22-C22,NA())</f>
        <v>8</v>
      </c>
      <c r="I22" s="16">
        <f t="shared" si="9"/>
        <v>181</v>
      </c>
      <c r="J22" s="18">
        <v>12</v>
      </c>
      <c r="K22" s="16">
        <f t="shared" si="5"/>
        <v>17</v>
      </c>
      <c r="L22" s="16">
        <f t="shared" si="6"/>
        <v>438</v>
      </c>
      <c r="M22" s="15">
        <v>15</v>
      </c>
      <c r="N22" s="69" t="s">
        <v>63</v>
      </c>
      <c r="AA22" s="608" t="s">
        <v>36</v>
      </c>
      <c r="AB22" s="594" t="s">
        <v>37</v>
      </c>
      <c r="AC22" s="597" t="s">
        <v>38</v>
      </c>
      <c r="AD22" s="600"/>
      <c r="AG22" s="611" t="s">
        <v>39</v>
      </c>
      <c r="AH22" s="612"/>
      <c r="AI22" s="613"/>
      <c r="AM22" s="70" t="s">
        <v>13</v>
      </c>
      <c r="AN22" s="71">
        <v>45400</v>
      </c>
      <c r="AO22" s="70"/>
      <c r="AP22" s="70"/>
      <c r="AQ22" s="70">
        <f t="shared" si="7"/>
        <v>0</v>
      </c>
    </row>
    <row r="23" spans="1:43" s="2" customFormat="1" ht="18.75" customHeight="1" x14ac:dyDescent="0.3">
      <c r="A23" s="70" t="s">
        <v>13</v>
      </c>
      <c r="B23" s="71">
        <v>45765</v>
      </c>
      <c r="C23" s="14">
        <v>18214</v>
      </c>
      <c r="D23" s="16">
        <f t="shared" si="3"/>
        <v>10</v>
      </c>
      <c r="E23" s="16">
        <f t="shared" si="4"/>
        <v>267</v>
      </c>
      <c r="F23" s="18">
        <v>9</v>
      </c>
      <c r="G23" s="14">
        <v>18224</v>
      </c>
      <c r="H23" s="16">
        <f t="shared" si="8"/>
        <v>10</v>
      </c>
      <c r="I23" s="16">
        <f t="shared" si="9"/>
        <v>191</v>
      </c>
      <c r="J23" s="18">
        <v>11</v>
      </c>
      <c r="K23" s="16">
        <f t="shared" si="5"/>
        <v>20</v>
      </c>
      <c r="L23" s="16">
        <f t="shared" si="6"/>
        <v>458</v>
      </c>
      <c r="M23" s="15">
        <v>13</v>
      </c>
      <c r="N23" s="69" t="s">
        <v>62</v>
      </c>
      <c r="AA23" s="609"/>
      <c r="AB23" s="595"/>
      <c r="AC23" s="598"/>
      <c r="AD23" s="601"/>
      <c r="AG23" s="22"/>
      <c r="AH23" s="40">
        <v>45244</v>
      </c>
      <c r="AI23" s="41"/>
      <c r="AM23" s="70" t="s">
        <v>14</v>
      </c>
      <c r="AN23" s="71">
        <v>45401</v>
      </c>
      <c r="AO23" s="70"/>
      <c r="AP23" s="70"/>
      <c r="AQ23" s="70">
        <f t="shared" si="7"/>
        <v>0</v>
      </c>
    </row>
    <row r="24" spans="1:43" s="2" customFormat="1" ht="18.75" customHeight="1" thickBot="1" x14ac:dyDescent="0.35">
      <c r="A24" s="70" t="s">
        <v>14</v>
      </c>
      <c r="B24" s="71">
        <v>45766</v>
      </c>
      <c r="C24" s="14">
        <v>18239</v>
      </c>
      <c r="D24" s="16">
        <f t="shared" si="3"/>
        <v>15</v>
      </c>
      <c r="E24" s="16">
        <f t="shared" si="4"/>
        <v>282</v>
      </c>
      <c r="F24" s="18">
        <v>8</v>
      </c>
      <c r="G24" s="14">
        <v>18249</v>
      </c>
      <c r="H24" s="16">
        <f t="shared" si="8"/>
        <v>10</v>
      </c>
      <c r="I24" s="16">
        <f t="shared" si="9"/>
        <v>201</v>
      </c>
      <c r="J24" s="18">
        <v>13</v>
      </c>
      <c r="K24" s="16">
        <f t="shared" si="5"/>
        <v>25</v>
      </c>
      <c r="L24" s="16">
        <f t="shared" si="6"/>
        <v>483</v>
      </c>
      <c r="M24" s="15">
        <v>17</v>
      </c>
      <c r="N24" s="69" t="s">
        <v>78</v>
      </c>
      <c r="AA24" s="610"/>
      <c r="AB24" s="596"/>
      <c r="AC24" s="599"/>
      <c r="AD24" s="601"/>
      <c r="AG24" s="22"/>
      <c r="AH24" s="40">
        <v>40883</v>
      </c>
      <c r="AI24" s="32">
        <v>32529</v>
      </c>
      <c r="AM24" s="70" t="s">
        <v>15</v>
      </c>
      <c r="AN24" s="71">
        <v>45402</v>
      </c>
      <c r="AO24" s="70"/>
      <c r="AP24" s="70"/>
      <c r="AQ24" s="70">
        <f t="shared" si="7"/>
        <v>0</v>
      </c>
    </row>
    <row r="25" spans="1:43" s="2" customFormat="1" ht="18.75" customHeight="1" thickBot="1" x14ac:dyDescent="0.35">
      <c r="A25" s="70" t="s">
        <v>15</v>
      </c>
      <c r="B25" s="71">
        <v>45767</v>
      </c>
      <c r="C25" s="14">
        <v>18263</v>
      </c>
      <c r="D25" s="16">
        <f t="shared" si="3"/>
        <v>14</v>
      </c>
      <c r="E25" s="16">
        <f t="shared" si="4"/>
        <v>296</v>
      </c>
      <c r="F25" s="18">
        <v>7</v>
      </c>
      <c r="G25" s="14">
        <v>18270</v>
      </c>
      <c r="H25" s="16">
        <f t="shared" si="8"/>
        <v>7</v>
      </c>
      <c r="I25" s="16">
        <f t="shared" si="9"/>
        <v>208</v>
      </c>
      <c r="J25" s="18">
        <v>15</v>
      </c>
      <c r="K25" s="16">
        <f t="shared" si="5"/>
        <v>21</v>
      </c>
      <c r="L25" s="16">
        <f t="shared" si="6"/>
        <v>504</v>
      </c>
      <c r="M25" s="15">
        <v>18</v>
      </c>
      <c r="N25" s="69" t="s">
        <v>19</v>
      </c>
      <c r="AA25" s="76">
        <v>1.1399999999999999</v>
      </c>
      <c r="AB25" s="42">
        <v>2723</v>
      </c>
      <c r="AC25" s="37">
        <f>AA25*AB25</f>
        <v>3104.22</v>
      </c>
      <c r="AG25" s="30" t="s">
        <v>40</v>
      </c>
      <c r="AH25" s="2">
        <f>AH23-AH24</f>
        <v>4361</v>
      </c>
      <c r="AI25" s="43">
        <v>11.947945205479453</v>
      </c>
      <c r="AM25" s="70" t="s">
        <v>9</v>
      </c>
      <c r="AN25" s="71">
        <v>45403</v>
      </c>
      <c r="AO25" s="70">
        <v>3</v>
      </c>
      <c r="AP25" s="70"/>
      <c r="AQ25" s="70">
        <f t="shared" si="7"/>
        <v>3</v>
      </c>
    </row>
    <row r="26" spans="1:43" s="2" customFormat="1" ht="18.75" customHeight="1" thickTop="1" thickBot="1" x14ac:dyDescent="0.35">
      <c r="A26" s="70" t="s">
        <v>9</v>
      </c>
      <c r="B26" s="71">
        <v>45768</v>
      </c>
      <c r="C26" s="14">
        <v>18282</v>
      </c>
      <c r="D26" s="16">
        <f t="shared" si="3"/>
        <v>12</v>
      </c>
      <c r="E26" s="16">
        <f t="shared" si="4"/>
        <v>308</v>
      </c>
      <c r="F26" s="18">
        <v>8</v>
      </c>
      <c r="G26" s="14">
        <v>18287</v>
      </c>
      <c r="H26" s="16">
        <f t="shared" si="8"/>
        <v>5</v>
      </c>
      <c r="I26" s="16">
        <f t="shared" si="9"/>
        <v>213</v>
      </c>
      <c r="J26" s="18">
        <v>18</v>
      </c>
      <c r="K26" s="16">
        <f t="shared" si="5"/>
        <v>17</v>
      </c>
      <c r="L26" s="16">
        <f t="shared" si="6"/>
        <v>521</v>
      </c>
      <c r="M26" s="15">
        <v>22</v>
      </c>
      <c r="N26" s="69" t="s">
        <v>19</v>
      </c>
      <c r="AG26" s="44" t="s">
        <v>41</v>
      </c>
      <c r="AH26" s="45">
        <f>AH25/365</f>
        <v>11.947945205479453</v>
      </c>
      <c r="AI26" s="46">
        <f>AI24/AI25</f>
        <v>2722.5601926163722</v>
      </c>
      <c r="AM26" s="70" t="s">
        <v>10</v>
      </c>
      <c r="AN26" s="71">
        <v>45404</v>
      </c>
      <c r="AO26" s="70"/>
      <c r="AP26" s="70"/>
      <c r="AQ26" s="70">
        <f t="shared" si="7"/>
        <v>0</v>
      </c>
    </row>
    <row r="27" spans="1:43" s="2" customFormat="1" ht="18.75" customHeight="1" thickBot="1" x14ac:dyDescent="0.35">
      <c r="A27" s="70" t="s">
        <v>10</v>
      </c>
      <c r="B27" s="71">
        <v>45769</v>
      </c>
      <c r="C27" s="14">
        <v>18297</v>
      </c>
      <c r="D27" s="16">
        <f t="shared" si="3"/>
        <v>10</v>
      </c>
      <c r="E27" s="16">
        <f t="shared" si="4"/>
        <v>318</v>
      </c>
      <c r="F27" s="18">
        <v>12</v>
      </c>
      <c r="G27" s="14">
        <v>18302</v>
      </c>
      <c r="H27" s="16">
        <f t="shared" si="8"/>
        <v>5</v>
      </c>
      <c r="I27" s="16">
        <f t="shared" si="9"/>
        <v>218</v>
      </c>
      <c r="J27" s="18">
        <v>19</v>
      </c>
      <c r="K27" s="16">
        <f t="shared" si="5"/>
        <v>15</v>
      </c>
      <c r="L27" s="16">
        <f t="shared" si="6"/>
        <v>536</v>
      </c>
      <c r="M27" s="15">
        <v>21</v>
      </c>
      <c r="N27" s="69" t="s">
        <v>227</v>
      </c>
      <c r="AM27" s="70" t="s">
        <v>11</v>
      </c>
      <c r="AN27" s="71">
        <v>45405</v>
      </c>
      <c r="AO27" s="70"/>
      <c r="AP27" s="70"/>
      <c r="AQ27" s="70">
        <f t="shared" si="7"/>
        <v>0</v>
      </c>
    </row>
    <row r="28" spans="1:43" s="2" customFormat="1" ht="18.75" customHeight="1" x14ac:dyDescent="0.3">
      <c r="A28" s="70" t="s">
        <v>11</v>
      </c>
      <c r="B28" s="71">
        <v>45770</v>
      </c>
      <c r="C28" s="14">
        <v>18311</v>
      </c>
      <c r="D28" s="16">
        <f t="shared" si="3"/>
        <v>9</v>
      </c>
      <c r="E28" s="16">
        <f t="shared" si="4"/>
        <v>327</v>
      </c>
      <c r="F28" s="18">
        <v>12</v>
      </c>
      <c r="G28" s="14">
        <v>18317</v>
      </c>
      <c r="H28" s="16">
        <f t="shared" si="8"/>
        <v>6</v>
      </c>
      <c r="I28" s="16">
        <f t="shared" si="9"/>
        <v>224</v>
      </c>
      <c r="J28" s="18">
        <v>15</v>
      </c>
      <c r="K28" s="16">
        <f t="shared" si="5"/>
        <v>15</v>
      </c>
      <c r="L28" s="16">
        <f t="shared" si="6"/>
        <v>551</v>
      </c>
      <c r="M28" s="15">
        <v>19</v>
      </c>
      <c r="N28" s="69" t="s">
        <v>18</v>
      </c>
      <c r="AA28" s="580" t="s">
        <v>42</v>
      </c>
      <c r="AB28" s="592"/>
      <c r="AC28" s="592"/>
      <c r="AD28" s="592"/>
      <c r="AE28" s="593"/>
      <c r="AM28" s="70" t="s">
        <v>12</v>
      </c>
      <c r="AN28" s="71">
        <v>45406</v>
      </c>
      <c r="AO28" s="70"/>
      <c r="AP28" s="70">
        <v>1</v>
      </c>
      <c r="AQ28" s="70">
        <f t="shared" si="7"/>
        <v>1</v>
      </c>
    </row>
    <row r="29" spans="1:43" s="2" customFormat="1" ht="18.75" customHeight="1" x14ac:dyDescent="0.3">
      <c r="A29" s="70" t="s">
        <v>12</v>
      </c>
      <c r="B29" s="71">
        <v>45771</v>
      </c>
      <c r="C29" s="14">
        <v>18326</v>
      </c>
      <c r="D29" s="16">
        <f t="shared" si="3"/>
        <v>9</v>
      </c>
      <c r="E29" s="16">
        <f t="shared" si="4"/>
        <v>336</v>
      </c>
      <c r="F29" s="18">
        <v>10</v>
      </c>
      <c r="G29" s="14">
        <v>18332</v>
      </c>
      <c r="H29" s="16">
        <f t="shared" si="8"/>
        <v>6</v>
      </c>
      <c r="I29" s="16">
        <f t="shared" si="9"/>
        <v>230</v>
      </c>
      <c r="J29" s="18">
        <v>12</v>
      </c>
      <c r="K29" s="16">
        <f t="shared" si="5"/>
        <v>15</v>
      </c>
      <c r="L29" s="16">
        <f t="shared" si="6"/>
        <v>566</v>
      </c>
      <c r="M29" s="15">
        <v>19</v>
      </c>
      <c r="N29" s="69" t="s">
        <v>79</v>
      </c>
      <c r="AA29" s="22" t="s">
        <v>43</v>
      </c>
      <c r="AE29" s="77">
        <f>AE4</f>
        <v>118.32</v>
      </c>
      <c r="AM29" s="70" t="s">
        <v>13</v>
      </c>
      <c r="AN29" s="71">
        <v>45407</v>
      </c>
      <c r="AO29" s="70"/>
      <c r="AP29" s="70"/>
      <c r="AQ29" s="70">
        <f t="shared" si="7"/>
        <v>0</v>
      </c>
    </row>
    <row r="30" spans="1:43" s="2" customFormat="1" ht="18.75" customHeight="1" thickBot="1" x14ac:dyDescent="0.35">
      <c r="A30" s="70" t="s">
        <v>13</v>
      </c>
      <c r="B30" s="71">
        <v>45772</v>
      </c>
      <c r="C30" s="14">
        <v>18343</v>
      </c>
      <c r="D30" s="16">
        <f t="shared" si="3"/>
        <v>11</v>
      </c>
      <c r="E30" s="16">
        <f t="shared" si="4"/>
        <v>347</v>
      </c>
      <c r="F30" s="18">
        <v>9</v>
      </c>
      <c r="G30" s="14">
        <v>18352</v>
      </c>
      <c r="H30" s="16">
        <f t="shared" si="8"/>
        <v>9</v>
      </c>
      <c r="I30" s="16">
        <f t="shared" si="9"/>
        <v>239</v>
      </c>
      <c r="J30" s="18">
        <v>10</v>
      </c>
      <c r="K30" s="16">
        <f t="shared" si="5"/>
        <v>20</v>
      </c>
      <c r="L30" s="16">
        <f t="shared" si="6"/>
        <v>586</v>
      </c>
      <c r="M30" s="15">
        <v>11</v>
      </c>
      <c r="N30" s="69" t="s">
        <v>62</v>
      </c>
      <c r="AA30" s="22" t="s">
        <v>44</v>
      </c>
      <c r="AE30" s="47">
        <f>AC25/12</f>
        <v>258.685</v>
      </c>
      <c r="AM30" s="70" t="s">
        <v>14</v>
      </c>
      <c r="AN30" s="71">
        <v>45408</v>
      </c>
      <c r="AO30" s="70"/>
      <c r="AP30" s="70"/>
      <c r="AQ30" s="70">
        <f t="shared" si="7"/>
        <v>0</v>
      </c>
    </row>
    <row r="31" spans="1:43" s="2" customFormat="1" ht="18.75" customHeight="1" thickTop="1" thickBot="1" x14ac:dyDescent="0.35">
      <c r="A31" s="70" t="s">
        <v>14</v>
      </c>
      <c r="B31" s="71">
        <v>45773</v>
      </c>
      <c r="C31" s="14">
        <v>18364</v>
      </c>
      <c r="D31" s="16">
        <f t="shared" si="3"/>
        <v>12</v>
      </c>
      <c r="E31" s="16">
        <f t="shared" si="4"/>
        <v>359</v>
      </c>
      <c r="F31" s="18">
        <v>9</v>
      </c>
      <c r="G31" s="14">
        <v>18375</v>
      </c>
      <c r="H31" s="16">
        <f t="shared" si="8"/>
        <v>11</v>
      </c>
      <c r="I31" s="16">
        <f t="shared" si="9"/>
        <v>250</v>
      </c>
      <c r="J31" s="18">
        <v>12</v>
      </c>
      <c r="K31" s="16">
        <f t="shared" si="5"/>
        <v>23</v>
      </c>
      <c r="L31" s="16">
        <f t="shared" si="6"/>
        <v>609</v>
      </c>
      <c r="M31" s="15">
        <v>12</v>
      </c>
      <c r="N31" s="69" t="s">
        <v>61</v>
      </c>
      <c r="AA31" s="22"/>
      <c r="AC31" s="48" t="str">
        <f>IF(AE31&lt;0,"IZGUBA  €","PRIHRANEK  €")</f>
        <v>PRIHRANEK  €</v>
      </c>
      <c r="AD31" s="49"/>
      <c r="AE31" s="50">
        <f>AE30-AE29</f>
        <v>140.36500000000001</v>
      </c>
      <c r="AM31" s="70" t="s">
        <v>15</v>
      </c>
      <c r="AN31" s="71">
        <v>45409</v>
      </c>
      <c r="AO31" s="70"/>
      <c r="AP31" s="70"/>
      <c r="AQ31" s="70">
        <f t="shared" si="7"/>
        <v>0</v>
      </c>
    </row>
    <row r="32" spans="1:43" s="2" customFormat="1" ht="18.75" customHeight="1" thickTop="1" thickBot="1" x14ac:dyDescent="0.35">
      <c r="A32" s="70" t="s">
        <v>15</v>
      </c>
      <c r="B32" s="71">
        <v>45774</v>
      </c>
      <c r="C32" s="14">
        <v>18387</v>
      </c>
      <c r="D32" s="16">
        <f t="shared" si="3"/>
        <v>12</v>
      </c>
      <c r="E32" s="16">
        <f t="shared" si="4"/>
        <v>371</v>
      </c>
      <c r="F32" s="18">
        <v>10</v>
      </c>
      <c r="G32" s="14">
        <v>18395</v>
      </c>
      <c r="H32" s="16">
        <f t="shared" si="8"/>
        <v>8</v>
      </c>
      <c r="I32" s="16">
        <f t="shared" si="9"/>
        <v>258</v>
      </c>
      <c r="J32" s="18">
        <v>15</v>
      </c>
      <c r="K32" s="16">
        <f t="shared" si="5"/>
        <v>20</v>
      </c>
      <c r="L32" s="16">
        <f t="shared" si="6"/>
        <v>629</v>
      </c>
      <c r="M32" s="15">
        <v>18</v>
      </c>
      <c r="N32" s="69" t="s">
        <v>19</v>
      </c>
      <c r="AA32" s="33"/>
      <c r="AB32" s="34"/>
      <c r="AC32" s="34"/>
      <c r="AD32" s="34"/>
      <c r="AE32" s="51"/>
      <c r="AM32" s="70" t="s">
        <v>9</v>
      </c>
      <c r="AN32" s="71">
        <v>45410</v>
      </c>
      <c r="AO32" s="70"/>
      <c r="AP32" s="70"/>
      <c r="AQ32" s="70">
        <f t="shared" si="7"/>
        <v>0</v>
      </c>
    </row>
    <row r="33" spans="1:43" s="2" customFormat="1" ht="18.75" customHeight="1" x14ac:dyDescent="0.3">
      <c r="A33" s="70" t="s">
        <v>9</v>
      </c>
      <c r="B33" s="71">
        <v>45775</v>
      </c>
      <c r="C33" s="14">
        <v>18409</v>
      </c>
      <c r="D33" s="16">
        <f t="shared" si="3"/>
        <v>14</v>
      </c>
      <c r="E33" s="16">
        <f t="shared" si="4"/>
        <v>385</v>
      </c>
      <c r="F33" s="18">
        <v>9</v>
      </c>
      <c r="G33" s="14">
        <v>18416</v>
      </c>
      <c r="H33" s="16">
        <f t="shared" si="8"/>
        <v>7</v>
      </c>
      <c r="I33" s="16">
        <f t="shared" si="9"/>
        <v>265</v>
      </c>
      <c r="J33" s="18">
        <v>17</v>
      </c>
      <c r="K33" s="16">
        <f t="shared" si="5"/>
        <v>21</v>
      </c>
      <c r="L33" s="16">
        <f t="shared" si="6"/>
        <v>650</v>
      </c>
      <c r="M33" s="15">
        <v>20</v>
      </c>
      <c r="N33" s="69" t="s">
        <v>19</v>
      </c>
      <c r="AM33" s="70" t="s">
        <v>10</v>
      </c>
      <c r="AN33" s="71">
        <v>45411</v>
      </c>
      <c r="AO33" s="70"/>
      <c r="AP33" s="70"/>
      <c r="AQ33" s="70">
        <f t="shared" si="7"/>
        <v>0</v>
      </c>
    </row>
    <row r="34" spans="1:43" s="2" customFormat="1" ht="18.75" customHeight="1" x14ac:dyDescent="0.3">
      <c r="A34" s="70" t="s">
        <v>10</v>
      </c>
      <c r="B34" s="71">
        <v>45776</v>
      </c>
      <c r="C34" s="14">
        <v>18427</v>
      </c>
      <c r="D34" s="16">
        <f t="shared" si="3"/>
        <v>11</v>
      </c>
      <c r="E34" s="16">
        <f t="shared" si="4"/>
        <v>396</v>
      </c>
      <c r="F34" s="18">
        <v>11</v>
      </c>
      <c r="G34" s="14">
        <v>18432</v>
      </c>
      <c r="H34" s="16">
        <f t="shared" si="8"/>
        <v>5</v>
      </c>
      <c r="I34" s="16">
        <f t="shared" si="9"/>
        <v>270</v>
      </c>
      <c r="J34" s="18">
        <v>19</v>
      </c>
      <c r="K34" s="16">
        <f t="shared" si="5"/>
        <v>16</v>
      </c>
      <c r="L34" s="16">
        <f t="shared" si="6"/>
        <v>666</v>
      </c>
      <c r="M34" s="15">
        <v>21</v>
      </c>
      <c r="N34" s="69" t="s">
        <v>19</v>
      </c>
      <c r="AA34" s="2" t="s">
        <v>58</v>
      </c>
      <c r="AM34" s="70" t="s">
        <v>11</v>
      </c>
      <c r="AN34" s="71">
        <v>45412</v>
      </c>
      <c r="AO34" s="70"/>
      <c r="AP34" s="70"/>
      <c r="AQ34" s="70">
        <f t="shared" si="7"/>
        <v>0</v>
      </c>
    </row>
    <row r="35" spans="1:43" s="2" customFormat="1" ht="18.75" customHeight="1" x14ac:dyDescent="0.3">
      <c r="A35" s="70" t="s">
        <v>11</v>
      </c>
      <c r="B35" s="71">
        <v>45777</v>
      </c>
      <c r="C35" s="14">
        <v>18442</v>
      </c>
      <c r="D35" s="16">
        <f t="shared" si="3"/>
        <v>10</v>
      </c>
      <c r="E35" s="16">
        <f t="shared" si="4"/>
        <v>406</v>
      </c>
      <c r="F35" s="18">
        <v>12</v>
      </c>
      <c r="G35" s="14">
        <v>18446</v>
      </c>
      <c r="H35" s="16">
        <f>IF(G35-C35&gt;0,G35-C35,NA())</f>
        <v>4</v>
      </c>
      <c r="I35" s="16">
        <f t="shared" si="9"/>
        <v>274</v>
      </c>
      <c r="J35" s="18">
        <v>20</v>
      </c>
      <c r="K35" s="16">
        <f t="shared" si="5"/>
        <v>14</v>
      </c>
      <c r="L35" s="16">
        <f t="shared" si="6"/>
        <v>680</v>
      </c>
      <c r="M35" s="15">
        <v>22</v>
      </c>
      <c r="N35" s="69" t="s">
        <v>19</v>
      </c>
      <c r="AM35" s="70"/>
      <c r="AN35" s="71"/>
      <c r="AO35" s="70"/>
      <c r="AP35" s="70"/>
      <c r="AQ35" s="70"/>
    </row>
    <row r="36" spans="1:43" s="2" customFormat="1" ht="18.75" customHeight="1" x14ac:dyDescent="0.3">
      <c r="A36" s="70"/>
      <c r="B36" s="71"/>
      <c r="C36" s="14"/>
      <c r="D36" s="16"/>
      <c r="E36" s="16"/>
      <c r="F36" s="18"/>
      <c r="G36" s="14"/>
      <c r="H36" s="16"/>
      <c r="I36" s="16"/>
      <c r="J36" s="18"/>
      <c r="K36" s="16"/>
      <c r="L36" s="16"/>
      <c r="M36" s="15"/>
      <c r="N36" s="69"/>
      <c r="AM36" s="81" t="s">
        <v>67</v>
      </c>
      <c r="AN36" s="82"/>
      <c r="AO36" s="83">
        <f>SUM(AO5:AO35)</f>
        <v>3</v>
      </c>
      <c r="AP36" s="83">
        <f>SUM(AP5:AP35)</f>
        <v>1</v>
      </c>
      <c r="AQ36" s="83">
        <f>AO36+AP36</f>
        <v>4</v>
      </c>
    </row>
    <row r="37" spans="1:43" s="2" customFormat="1" ht="28.5" customHeight="1" x14ac:dyDescent="0.3">
      <c r="A37" s="75" t="s">
        <v>45</v>
      </c>
      <c r="B37" s="52"/>
      <c r="C37" s="52"/>
      <c r="D37" s="52">
        <f>AVERAGE(D6:D35)</f>
        <v>13.533333333333333</v>
      </c>
      <c r="E37" s="52"/>
      <c r="F37" s="52">
        <f>AVERAGE(F6:F35)</f>
        <v>7.5666666666666664</v>
      </c>
      <c r="G37" s="52"/>
      <c r="H37" s="52">
        <f>AVERAGE(H6:H35)</f>
        <v>9.1333333333333329</v>
      </c>
      <c r="I37" s="52"/>
      <c r="J37" s="52">
        <f>AVERAGE(J6:J35)</f>
        <v>13.6</v>
      </c>
      <c r="K37" s="52">
        <f>AVERAGE(K6:K35)</f>
        <v>22.666666666666668</v>
      </c>
      <c r="L37" s="52"/>
      <c r="M37" s="52">
        <f>AVERAGE(M6:M35)</f>
        <v>16.899999999999999</v>
      </c>
      <c r="N37" s="52"/>
      <c r="AA37" s="54"/>
      <c r="AB37" s="54"/>
      <c r="AC37" s="54"/>
      <c r="AD37" s="54"/>
      <c r="AE37" s="54"/>
      <c r="AF37" s="54"/>
      <c r="AG37" s="53"/>
      <c r="AH37" s="53"/>
      <c r="AI37" s="53"/>
      <c r="AM37" s="81" t="s">
        <v>45</v>
      </c>
      <c r="AN37" s="82"/>
      <c r="AO37" s="83">
        <f>AVERAGE(AO5:AO35)</f>
        <v>3</v>
      </c>
      <c r="AP37" s="83">
        <f>AVERAGE(AP5:AP34)</f>
        <v>1</v>
      </c>
      <c r="AQ37" s="83">
        <f>AO37+AP37</f>
        <v>4</v>
      </c>
    </row>
    <row r="38" spans="1:43" s="2" customFormat="1" ht="15.6" x14ac:dyDescent="0.3">
      <c r="A38" s="55" t="s">
        <v>46</v>
      </c>
      <c r="B38" s="56" t="s">
        <v>47</v>
      </c>
      <c r="C38" s="56" t="s">
        <v>48</v>
      </c>
      <c r="D38" s="56" t="s">
        <v>49</v>
      </c>
      <c r="E38" s="56" t="s">
        <v>50</v>
      </c>
      <c r="F38" s="57" t="s">
        <v>51</v>
      </c>
      <c r="G38" s="58"/>
      <c r="H38" s="55" t="s">
        <v>46</v>
      </c>
      <c r="I38" s="56" t="s">
        <v>47</v>
      </c>
      <c r="J38" s="56" t="s">
        <v>48</v>
      </c>
      <c r="K38" s="56" t="s">
        <v>49</v>
      </c>
      <c r="L38" s="56" t="s">
        <v>50</v>
      </c>
      <c r="M38" s="57" t="s">
        <v>51</v>
      </c>
    </row>
    <row r="39" spans="1:43" s="2" customFormat="1" ht="15.6" x14ac:dyDescent="0.3">
      <c r="A39" s="59" t="s">
        <v>52</v>
      </c>
      <c r="B39" s="60">
        <v>641</v>
      </c>
      <c r="C39" s="60">
        <v>791</v>
      </c>
      <c r="D39" s="61">
        <f>SUM(B39:C39)</f>
        <v>1432</v>
      </c>
      <c r="E39" s="62">
        <v>248.72</v>
      </c>
      <c r="F39" s="63">
        <f>E39/D39</f>
        <v>0.17368715083798883</v>
      </c>
      <c r="H39" s="59" t="s">
        <v>53</v>
      </c>
      <c r="I39" s="61">
        <f>B39-I35</f>
        <v>367</v>
      </c>
      <c r="J39" s="61">
        <f>C39-E35</f>
        <v>385</v>
      </c>
      <c r="K39" s="61">
        <f>SUM(I39:J39)</f>
        <v>752</v>
      </c>
      <c r="L39" s="72">
        <f>K39*F39</f>
        <v>130.61273743016761</v>
      </c>
      <c r="M39" s="63">
        <f>L39/K39</f>
        <v>0.17368715083798886</v>
      </c>
    </row>
    <row r="40" spans="1:43" s="2" customFormat="1" ht="15.6" x14ac:dyDescent="0.3"/>
    <row r="41" spans="1:43" s="2" customFormat="1" ht="15.6" x14ac:dyDescent="0.3"/>
    <row r="42" spans="1:43" s="2" customFormat="1" ht="15.6" x14ac:dyDescent="0.3">
      <c r="F42" s="2">
        <v>167</v>
      </c>
      <c r="G42" s="2">
        <v>12</v>
      </c>
      <c r="H42" s="2">
        <f>F42/G42</f>
        <v>13.916666666666666</v>
      </c>
    </row>
    <row r="43" spans="1:43" s="2" customFormat="1" ht="15.6" x14ac:dyDescent="0.3"/>
    <row r="44" spans="1:43" s="2" customFormat="1" ht="15.6" x14ac:dyDescent="0.3"/>
    <row r="45" spans="1:43" s="2" customFormat="1" ht="15.6" x14ac:dyDescent="0.3"/>
    <row r="46" spans="1:43" s="2" customFormat="1" ht="15.6" x14ac:dyDescent="0.3"/>
    <row r="47" spans="1:43" s="2" customFormat="1" ht="15.6" x14ac:dyDescent="0.3"/>
    <row r="48" spans="1:43" s="2" customFormat="1" ht="15.6" x14ac:dyDescent="0.3"/>
    <row r="49" s="2" customFormat="1" ht="15.6" x14ac:dyDescent="0.3"/>
    <row r="50" s="2" customFormat="1" ht="15.6" x14ac:dyDescent="0.3"/>
    <row r="51" s="2" customFormat="1" ht="15.6" x14ac:dyDescent="0.3"/>
    <row r="52" s="2" customFormat="1" ht="15.6" x14ac:dyDescent="0.3"/>
    <row r="53" s="2" customFormat="1" ht="15.6" x14ac:dyDescent="0.3"/>
    <row r="54" s="2" customFormat="1" ht="15.6" x14ac:dyDescent="0.3"/>
    <row r="55" s="2" customFormat="1" ht="15.6" x14ac:dyDescent="0.3"/>
    <row r="56" s="2" customFormat="1" ht="15.6" x14ac:dyDescent="0.3"/>
    <row r="57" s="2" customFormat="1" ht="15.6" x14ac:dyDescent="0.3"/>
    <row r="58" s="2" customFormat="1" ht="15.6" x14ac:dyDescent="0.3"/>
    <row r="59" s="2" customFormat="1" ht="15.6" x14ac:dyDescent="0.3"/>
    <row r="60" s="2" customFormat="1" ht="15.6" x14ac:dyDescent="0.3"/>
    <row r="61" s="2" customFormat="1" ht="15.6" x14ac:dyDescent="0.3"/>
    <row r="62" s="2" customFormat="1" ht="15.6" x14ac:dyDescent="0.3"/>
    <row r="63" s="2" customFormat="1" ht="15.6" x14ac:dyDescent="0.3"/>
    <row r="64" s="2" customFormat="1" ht="15.6" x14ac:dyDescent="0.3"/>
    <row r="65" s="2" customFormat="1" ht="15.6" x14ac:dyDescent="0.3"/>
    <row r="66" s="2" customFormat="1" ht="15.6" x14ac:dyDescent="0.3"/>
    <row r="67" s="2" customFormat="1" ht="15.6" x14ac:dyDescent="0.3"/>
    <row r="68" s="2" customFormat="1" ht="15.6" x14ac:dyDescent="0.3"/>
    <row r="69" s="2" customFormat="1" ht="15.6" x14ac:dyDescent="0.3"/>
    <row r="70" s="2" customFormat="1" ht="15.6" x14ac:dyDescent="0.3"/>
    <row r="71" s="2" customFormat="1" ht="15.6" x14ac:dyDescent="0.3"/>
    <row r="72" s="2" customFormat="1" ht="15.6" x14ac:dyDescent="0.3"/>
    <row r="73" s="2" customFormat="1" ht="15.6" x14ac:dyDescent="0.3"/>
    <row r="74" s="2" customFormat="1" ht="15.6" x14ac:dyDescent="0.3"/>
    <row r="75" s="2" customFormat="1" ht="15.6" x14ac:dyDescent="0.3"/>
    <row r="76" s="2" customFormat="1" ht="15.6" x14ac:dyDescent="0.3"/>
    <row r="77" s="2" customFormat="1" ht="15.6" x14ac:dyDescent="0.3"/>
    <row r="78" s="2" customFormat="1" ht="15.6" x14ac:dyDescent="0.3"/>
    <row r="79" s="2" customFormat="1" ht="15.6" x14ac:dyDescent="0.3"/>
    <row r="80" s="2" customFormat="1" ht="15.6" x14ac:dyDescent="0.3"/>
    <row r="81" s="2" customFormat="1" ht="15.6" x14ac:dyDescent="0.3"/>
    <row r="82" s="2" customFormat="1" ht="15.6" x14ac:dyDescent="0.3"/>
    <row r="83" s="2" customFormat="1" ht="15.6" x14ac:dyDescent="0.3"/>
    <row r="84" s="2" customFormat="1" ht="15.6" x14ac:dyDescent="0.3"/>
    <row r="85" s="2" customFormat="1" ht="15.6" x14ac:dyDescent="0.3"/>
    <row r="86" s="2" customFormat="1" ht="15.6" x14ac:dyDescent="0.3"/>
    <row r="87" s="2" customFormat="1" ht="15.6" x14ac:dyDescent="0.3"/>
    <row r="88" s="2" customFormat="1" ht="15.6" x14ac:dyDescent="0.3"/>
    <row r="89" s="2" customFormat="1" ht="15.6" x14ac:dyDescent="0.3"/>
    <row r="90" s="2" customFormat="1" ht="15.6" x14ac:dyDescent="0.3"/>
    <row r="91" s="2" customFormat="1" ht="15.6" x14ac:dyDescent="0.3"/>
    <row r="92" s="2" customFormat="1" ht="15.6" x14ac:dyDescent="0.3"/>
    <row r="93" s="2" customFormat="1" ht="15.6" x14ac:dyDescent="0.3"/>
    <row r="94" s="2" customFormat="1" ht="15.6" x14ac:dyDescent="0.3"/>
    <row r="95" s="2" customFormat="1" ht="15.6" x14ac:dyDescent="0.3"/>
    <row r="96" s="2" customFormat="1" ht="15.6" x14ac:dyDescent="0.3"/>
    <row r="97" s="2" customFormat="1" ht="15.6" x14ac:dyDescent="0.3"/>
    <row r="98" s="2" customFormat="1" ht="15.6" x14ac:dyDescent="0.3"/>
    <row r="99" s="2" customFormat="1" ht="15.6" x14ac:dyDescent="0.3"/>
    <row r="100" s="2" customFormat="1" ht="15.6" x14ac:dyDescent="0.3"/>
    <row r="101" s="2" customFormat="1" ht="15.6" x14ac:dyDescent="0.3"/>
    <row r="102" s="2" customFormat="1" ht="15.6" x14ac:dyDescent="0.3"/>
    <row r="103" s="2" customFormat="1" ht="15.6" x14ac:dyDescent="0.3"/>
    <row r="104" s="2" customFormat="1" ht="15.6" x14ac:dyDescent="0.3"/>
    <row r="105" s="2" customFormat="1" ht="15.6" x14ac:dyDescent="0.3"/>
    <row r="106" s="2" customFormat="1" ht="15.6" x14ac:dyDescent="0.3"/>
    <row r="107" s="2" customFormat="1" ht="15.6" x14ac:dyDescent="0.3"/>
    <row r="108" s="2" customFormat="1" ht="15.6" x14ac:dyDescent="0.3"/>
    <row r="109" s="2" customFormat="1" ht="15.6" x14ac:dyDescent="0.3"/>
    <row r="110" s="2" customFormat="1" ht="15.6" x14ac:dyDescent="0.3"/>
    <row r="111" s="2" customFormat="1" ht="15.6" x14ac:dyDescent="0.3"/>
    <row r="112" s="2" customFormat="1" ht="15.6" x14ac:dyDescent="0.3"/>
    <row r="113" s="2" customFormat="1" ht="15.6" x14ac:dyDescent="0.3"/>
    <row r="114" s="2" customFormat="1" ht="15.6" x14ac:dyDescent="0.3"/>
    <row r="115" s="2" customFormat="1" ht="15.6" x14ac:dyDescent="0.3"/>
    <row r="116" s="2" customFormat="1" ht="15.6" x14ac:dyDescent="0.3"/>
    <row r="117" s="2" customFormat="1" ht="15.6" x14ac:dyDescent="0.3"/>
    <row r="118" s="2" customFormat="1" ht="15.6" x14ac:dyDescent="0.3"/>
    <row r="119" s="2" customFormat="1" ht="15.6" x14ac:dyDescent="0.3"/>
    <row r="120" s="2" customFormat="1" ht="15.6" x14ac:dyDescent="0.3"/>
    <row r="121" s="2" customFormat="1" ht="15.6" x14ac:dyDescent="0.3"/>
    <row r="122" s="2" customFormat="1" ht="15.6" x14ac:dyDescent="0.3"/>
    <row r="123" s="2" customFormat="1" ht="15.6" x14ac:dyDescent="0.3"/>
    <row r="124" s="2" customFormat="1" ht="15.6" x14ac:dyDescent="0.3"/>
    <row r="125" s="2" customFormat="1" ht="15.6" x14ac:dyDescent="0.3"/>
    <row r="126" s="2" customFormat="1" ht="15.6" x14ac:dyDescent="0.3"/>
    <row r="127" s="2" customFormat="1" ht="15.6" x14ac:dyDescent="0.3"/>
    <row r="128" s="2" customFormat="1" ht="15.6" x14ac:dyDescent="0.3"/>
    <row r="129" s="2" customFormat="1" ht="15.6" x14ac:dyDescent="0.3"/>
    <row r="130" s="2" customFormat="1" ht="15.6" x14ac:dyDescent="0.3"/>
    <row r="131" s="2" customFormat="1" ht="15.6" x14ac:dyDescent="0.3"/>
    <row r="132" s="2" customFormat="1" ht="15.6" x14ac:dyDescent="0.3"/>
    <row r="133" s="2" customFormat="1" ht="15.6" x14ac:dyDescent="0.3"/>
    <row r="134" s="2" customFormat="1" ht="15.6" x14ac:dyDescent="0.3"/>
    <row r="135" s="2" customFormat="1" ht="15.6" x14ac:dyDescent="0.3"/>
    <row r="136" s="2" customFormat="1" ht="15.6" x14ac:dyDescent="0.3"/>
    <row r="137" s="2" customFormat="1" ht="15.6" x14ac:dyDescent="0.3"/>
    <row r="138" s="2" customFormat="1" ht="15.6" x14ac:dyDescent="0.3"/>
    <row r="139" s="2" customFormat="1" ht="15.6" x14ac:dyDescent="0.3"/>
    <row r="140" s="2" customFormat="1" ht="15.6" x14ac:dyDescent="0.3"/>
    <row r="141" s="2" customFormat="1" ht="15.6" x14ac:dyDescent="0.3"/>
    <row r="142" s="2" customFormat="1" ht="15.6" x14ac:dyDescent="0.3"/>
    <row r="143" s="2" customFormat="1" ht="15.6" x14ac:dyDescent="0.3"/>
    <row r="144" s="2" customFormat="1" ht="15.6" x14ac:dyDescent="0.3"/>
    <row r="145" s="2" customFormat="1" ht="15.6" x14ac:dyDescent="0.3"/>
    <row r="146" s="2" customFormat="1" ht="15.6" x14ac:dyDescent="0.3"/>
    <row r="147" s="2" customFormat="1" ht="15.6" x14ac:dyDescent="0.3"/>
    <row r="148" s="2" customFormat="1" ht="15.6" x14ac:dyDescent="0.3"/>
    <row r="149" s="2" customFormat="1" ht="15.6" x14ac:dyDescent="0.3"/>
    <row r="150" s="2" customFormat="1" ht="15.6" x14ac:dyDescent="0.3"/>
    <row r="151" s="2" customFormat="1" ht="15.6" x14ac:dyDescent="0.3"/>
    <row r="152" s="2" customFormat="1" ht="15.6" x14ac:dyDescent="0.3"/>
    <row r="153" s="2" customFormat="1" ht="15.6" x14ac:dyDescent="0.3"/>
    <row r="154" s="2" customFormat="1" ht="15.6" x14ac:dyDescent="0.3"/>
    <row r="155" s="2" customFormat="1" ht="15.6" x14ac:dyDescent="0.3"/>
    <row r="156" s="2" customFormat="1" ht="15.6" x14ac:dyDescent="0.3"/>
    <row r="157" s="2" customFormat="1" ht="15.6" x14ac:dyDescent="0.3"/>
    <row r="158" s="2" customFormat="1" ht="15.6" x14ac:dyDescent="0.3"/>
    <row r="159" s="2" customFormat="1" ht="15.6" x14ac:dyDescent="0.3"/>
    <row r="160" s="2" customFormat="1" ht="15.6" x14ac:dyDescent="0.3"/>
    <row r="161" s="2" customFormat="1" ht="15.6" x14ac:dyDescent="0.3"/>
    <row r="162" s="2" customFormat="1" ht="15.6" x14ac:dyDescent="0.3"/>
    <row r="163" s="2" customFormat="1" ht="15.6" x14ac:dyDescent="0.3"/>
    <row r="164" s="2" customFormat="1" ht="15.6" x14ac:dyDescent="0.3"/>
    <row r="165" s="2" customFormat="1" ht="15.6" x14ac:dyDescent="0.3"/>
    <row r="166" s="2" customFormat="1" ht="15.6" x14ac:dyDescent="0.3"/>
    <row r="167" s="2" customFormat="1" ht="15.6" x14ac:dyDescent="0.3"/>
    <row r="168" s="2" customFormat="1" ht="15.6" x14ac:dyDescent="0.3"/>
    <row r="169" s="2" customFormat="1" ht="15.6" x14ac:dyDescent="0.3"/>
    <row r="170" s="2" customFormat="1" ht="15.6" x14ac:dyDescent="0.3"/>
    <row r="171" s="2" customFormat="1" ht="15.6" x14ac:dyDescent="0.3"/>
    <row r="172" s="2" customFormat="1" ht="15.6" x14ac:dyDescent="0.3"/>
    <row r="173" s="2" customFormat="1" ht="15.6" x14ac:dyDescent="0.3"/>
    <row r="174" s="2" customFormat="1" ht="15.6" x14ac:dyDescent="0.3"/>
    <row r="175" s="2" customFormat="1" ht="15.6" x14ac:dyDescent="0.3"/>
    <row r="176" s="2" customFormat="1" ht="15.6" x14ac:dyDescent="0.3"/>
    <row r="177" s="2" customFormat="1" ht="15.6" x14ac:dyDescent="0.3"/>
    <row r="178" s="2" customFormat="1" ht="15.6" x14ac:dyDescent="0.3"/>
    <row r="179" s="2" customFormat="1" ht="15.6" x14ac:dyDescent="0.3"/>
    <row r="180" s="2" customFormat="1" ht="15.6" x14ac:dyDescent="0.3"/>
    <row r="181" s="2" customFormat="1" ht="15.6" x14ac:dyDescent="0.3"/>
    <row r="182" s="2" customFormat="1" ht="15.6" x14ac:dyDescent="0.3"/>
    <row r="183" s="2" customFormat="1" ht="15.6" x14ac:dyDescent="0.3"/>
    <row r="184" s="2" customFormat="1" ht="15.6" x14ac:dyDescent="0.3"/>
    <row r="185" s="2" customFormat="1" ht="15.6" x14ac:dyDescent="0.3"/>
    <row r="186" s="2" customFormat="1" ht="15.6" x14ac:dyDescent="0.3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="1" customFormat="1" x14ac:dyDescent="0.25"/>
    <row r="1314" s="1" customFormat="1" x14ac:dyDescent="0.25"/>
    <row r="1315" s="1" customFormat="1" x14ac:dyDescent="0.25"/>
    <row r="1316" s="1" customFormat="1" x14ac:dyDescent="0.25"/>
    <row r="1317" s="1" customFormat="1" x14ac:dyDescent="0.25"/>
    <row r="1318" s="1" customFormat="1" x14ac:dyDescent="0.25"/>
    <row r="1319" s="1" customFormat="1" x14ac:dyDescent="0.25"/>
    <row r="1320" s="1" customFormat="1" x14ac:dyDescent="0.25"/>
    <row r="1321" s="1" customFormat="1" x14ac:dyDescent="0.25"/>
    <row r="1322" s="1" customFormat="1" x14ac:dyDescent="0.25"/>
    <row r="1323" s="1" customFormat="1" x14ac:dyDescent="0.25"/>
    <row r="1324" s="1" customFormat="1" x14ac:dyDescent="0.25"/>
    <row r="1325" s="1" customFormat="1" x14ac:dyDescent="0.25"/>
    <row r="1326" s="1" customFormat="1" x14ac:dyDescent="0.25"/>
    <row r="1327" s="1" customFormat="1" x14ac:dyDescent="0.25"/>
    <row r="1328" s="1" customFormat="1" x14ac:dyDescent="0.25"/>
    <row r="1329" s="1" customFormat="1" x14ac:dyDescent="0.25"/>
    <row r="1330" s="1" customFormat="1" x14ac:dyDescent="0.25"/>
    <row r="1331" s="1" customFormat="1" x14ac:dyDescent="0.25"/>
    <row r="1332" s="1" customFormat="1" x14ac:dyDescent="0.25"/>
    <row r="1333" s="1" customFormat="1" x14ac:dyDescent="0.25"/>
    <row r="1334" s="1" customFormat="1" x14ac:dyDescent="0.25"/>
    <row r="1335" s="1" customFormat="1" x14ac:dyDescent="0.25"/>
    <row r="1336" s="1" customFormat="1" x14ac:dyDescent="0.25"/>
    <row r="1337" s="1" customFormat="1" x14ac:dyDescent="0.25"/>
    <row r="1338" s="1" customFormat="1" x14ac:dyDescent="0.25"/>
    <row r="1339" s="1" customFormat="1" x14ac:dyDescent="0.25"/>
    <row r="1340" s="1" customFormat="1" x14ac:dyDescent="0.25"/>
    <row r="1341" s="1" customFormat="1" x14ac:dyDescent="0.25"/>
    <row r="1342" s="1" customFormat="1" x14ac:dyDescent="0.25"/>
    <row r="1343" s="1" customFormat="1" x14ac:dyDescent="0.25"/>
    <row r="1344" s="1" customFormat="1" x14ac:dyDescent="0.25"/>
    <row r="1345" s="1" customFormat="1" x14ac:dyDescent="0.25"/>
    <row r="1346" s="1" customFormat="1" x14ac:dyDescent="0.25"/>
    <row r="1347" s="1" customFormat="1" x14ac:dyDescent="0.25"/>
    <row r="1348" s="1" customFormat="1" x14ac:dyDescent="0.25"/>
    <row r="1349" s="1" customFormat="1" x14ac:dyDescent="0.25"/>
    <row r="1350" s="1" customFormat="1" x14ac:dyDescent="0.25"/>
    <row r="1351" s="1" customFormat="1" x14ac:dyDescent="0.25"/>
    <row r="1352" s="1" customFormat="1" x14ac:dyDescent="0.25"/>
    <row r="1353" s="1" customFormat="1" x14ac:dyDescent="0.25"/>
    <row r="1354" s="1" customFormat="1" x14ac:dyDescent="0.25"/>
    <row r="1355" s="1" customFormat="1" x14ac:dyDescent="0.25"/>
    <row r="1356" s="1" customFormat="1" x14ac:dyDescent="0.25"/>
    <row r="1357" s="1" customFormat="1" x14ac:dyDescent="0.25"/>
    <row r="1358" s="1" customFormat="1" x14ac:dyDescent="0.25"/>
    <row r="1359" s="1" customFormat="1" x14ac:dyDescent="0.25"/>
    <row r="1360" s="1" customFormat="1" x14ac:dyDescent="0.25"/>
    <row r="1361" s="1" customFormat="1" x14ac:dyDescent="0.25"/>
    <row r="1362" s="1" customFormat="1" x14ac:dyDescent="0.25"/>
    <row r="1363" s="1" customFormat="1" x14ac:dyDescent="0.25"/>
    <row r="1364" s="1" customFormat="1" x14ac:dyDescent="0.25"/>
    <row r="1365" s="1" customFormat="1" x14ac:dyDescent="0.25"/>
    <row r="1366" s="1" customFormat="1" x14ac:dyDescent="0.25"/>
    <row r="1367" s="1" customFormat="1" x14ac:dyDescent="0.25"/>
    <row r="1368" s="1" customFormat="1" x14ac:dyDescent="0.25"/>
    <row r="1369" s="1" customFormat="1" x14ac:dyDescent="0.25"/>
    <row r="1370" s="1" customFormat="1" x14ac:dyDescent="0.25"/>
    <row r="1371" s="1" customFormat="1" x14ac:dyDescent="0.25"/>
    <row r="1372" s="1" customFormat="1" x14ac:dyDescent="0.25"/>
    <row r="1373" s="1" customFormat="1" x14ac:dyDescent="0.25"/>
    <row r="1374" s="1" customFormat="1" x14ac:dyDescent="0.25"/>
    <row r="1375" s="1" customFormat="1" x14ac:dyDescent="0.25"/>
    <row r="1376" s="1" customFormat="1" x14ac:dyDescent="0.25"/>
    <row r="1377" s="1" customFormat="1" x14ac:dyDescent="0.25"/>
    <row r="1378" s="1" customFormat="1" x14ac:dyDescent="0.25"/>
    <row r="1379" s="1" customFormat="1" x14ac:dyDescent="0.25"/>
    <row r="1380" s="1" customFormat="1" x14ac:dyDescent="0.25"/>
    <row r="1381" s="1" customFormat="1" x14ac:dyDescent="0.25"/>
    <row r="1382" s="1" customFormat="1" x14ac:dyDescent="0.25"/>
    <row r="1383" s="1" customFormat="1" x14ac:dyDescent="0.25"/>
    <row r="1384" s="1" customFormat="1" x14ac:dyDescent="0.25"/>
    <row r="1385" s="1" customFormat="1" x14ac:dyDescent="0.25"/>
    <row r="1386" s="1" customFormat="1" x14ac:dyDescent="0.25"/>
    <row r="1387" s="1" customFormat="1" x14ac:dyDescent="0.25"/>
    <row r="1388" s="1" customFormat="1" x14ac:dyDescent="0.25"/>
    <row r="1389" s="1" customFormat="1" x14ac:dyDescent="0.25"/>
    <row r="1390" s="1" customFormat="1" x14ac:dyDescent="0.25"/>
    <row r="1391" s="1" customFormat="1" x14ac:dyDescent="0.25"/>
    <row r="1392" s="1" customFormat="1" x14ac:dyDescent="0.25"/>
    <row r="1393" s="1" customFormat="1" x14ac:dyDescent="0.25"/>
    <row r="1394" s="1" customFormat="1" x14ac:dyDescent="0.25"/>
    <row r="1395" s="1" customFormat="1" x14ac:dyDescent="0.25"/>
    <row r="1396" s="1" customFormat="1" x14ac:dyDescent="0.25"/>
    <row r="1397" s="1" customFormat="1" x14ac:dyDescent="0.25"/>
    <row r="1398" s="1" customFormat="1" x14ac:dyDescent="0.25"/>
    <row r="1399" s="1" customFormat="1" x14ac:dyDescent="0.25"/>
    <row r="1400" s="1" customFormat="1" x14ac:dyDescent="0.25"/>
    <row r="1401" s="1" customFormat="1" x14ac:dyDescent="0.25"/>
    <row r="1402" s="1" customFormat="1" x14ac:dyDescent="0.25"/>
    <row r="1403" s="1" customFormat="1" x14ac:dyDescent="0.25"/>
    <row r="1404" s="1" customFormat="1" x14ac:dyDescent="0.25"/>
    <row r="1405" s="1" customFormat="1" x14ac:dyDescent="0.25"/>
    <row r="1406" s="1" customFormat="1" x14ac:dyDescent="0.25"/>
    <row r="1407" s="1" customFormat="1" x14ac:dyDescent="0.25"/>
    <row r="1408" s="1" customFormat="1" x14ac:dyDescent="0.25"/>
    <row r="1409" s="1" customFormat="1" x14ac:dyDescent="0.25"/>
    <row r="1410" s="1" customFormat="1" x14ac:dyDescent="0.25"/>
    <row r="1411" s="1" customFormat="1" x14ac:dyDescent="0.25"/>
    <row r="1412" s="1" customFormat="1" x14ac:dyDescent="0.25"/>
    <row r="1413" s="1" customFormat="1" x14ac:dyDescent="0.25"/>
    <row r="1414" s="1" customFormat="1" x14ac:dyDescent="0.25"/>
    <row r="1415" s="1" customFormat="1" x14ac:dyDescent="0.25"/>
    <row r="1416" s="1" customFormat="1" x14ac:dyDescent="0.25"/>
    <row r="1417" s="1" customFormat="1" x14ac:dyDescent="0.25"/>
    <row r="1418" s="1" customFormat="1" x14ac:dyDescent="0.25"/>
    <row r="1419" s="1" customFormat="1" x14ac:dyDescent="0.25"/>
    <row r="1420" s="1" customFormat="1" x14ac:dyDescent="0.25"/>
    <row r="1421" s="1" customFormat="1" x14ac:dyDescent="0.25"/>
    <row r="1422" s="1" customFormat="1" x14ac:dyDescent="0.25"/>
    <row r="1423" s="1" customFormat="1" x14ac:dyDescent="0.25"/>
    <row r="1424" s="1" customFormat="1" x14ac:dyDescent="0.25"/>
    <row r="1425" s="1" customFormat="1" x14ac:dyDescent="0.25"/>
    <row r="1426" s="1" customFormat="1" x14ac:dyDescent="0.25"/>
    <row r="1427" s="1" customFormat="1" x14ac:dyDescent="0.25"/>
    <row r="1428" s="1" customFormat="1" x14ac:dyDescent="0.25"/>
    <row r="1429" s="1" customFormat="1" x14ac:dyDescent="0.25"/>
    <row r="1430" s="1" customFormat="1" x14ac:dyDescent="0.25"/>
    <row r="1431" s="1" customFormat="1" x14ac:dyDescent="0.25"/>
    <row r="1432" s="1" customFormat="1" x14ac:dyDescent="0.25"/>
    <row r="1433" s="1" customFormat="1" x14ac:dyDescent="0.25"/>
    <row r="1434" s="1" customFormat="1" x14ac:dyDescent="0.25"/>
    <row r="1435" s="1" customFormat="1" x14ac:dyDescent="0.25"/>
    <row r="1436" s="1" customFormat="1" x14ac:dyDescent="0.25"/>
    <row r="1437" s="1" customFormat="1" x14ac:dyDescent="0.25"/>
    <row r="1438" s="1" customFormat="1" x14ac:dyDescent="0.25"/>
    <row r="1439" s="1" customFormat="1" x14ac:dyDescent="0.25"/>
    <row r="1440" s="1" customFormat="1" x14ac:dyDescent="0.25"/>
    <row r="1441" s="1" customFormat="1" x14ac:dyDescent="0.25"/>
    <row r="1442" s="1" customFormat="1" x14ac:dyDescent="0.25"/>
    <row r="1443" s="1" customFormat="1" x14ac:dyDescent="0.25"/>
    <row r="1444" s="1" customFormat="1" x14ac:dyDescent="0.25"/>
    <row r="1445" s="1" customFormat="1" x14ac:dyDescent="0.25"/>
    <row r="1446" s="1" customFormat="1" x14ac:dyDescent="0.25"/>
    <row r="1447" s="1" customFormat="1" x14ac:dyDescent="0.25"/>
    <row r="1448" s="1" customFormat="1" x14ac:dyDescent="0.25"/>
    <row r="1449" s="1" customFormat="1" x14ac:dyDescent="0.25"/>
    <row r="1450" s="1" customFormat="1" x14ac:dyDescent="0.25"/>
    <row r="1451" s="1" customFormat="1" x14ac:dyDescent="0.25"/>
    <row r="1452" s="1" customFormat="1" x14ac:dyDescent="0.25"/>
    <row r="1453" s="1" customFormat="1" x14ac:dyDescent="0.25"/>
    <row r="1454" s="1" customFormat="1" x14ac:dyDescent="0.25"/>
    <row r="1455" s="1" customFormat="1" x14ac:dyDescent="0.25"/>
    <row r="1456" s="1" customFormat="1" x14ac:dyDescent="0.25"/>
    <row r="1457" s="1" customFormat="1" x14ac:dyDescent="0.25"/>
    <row r="1458" s="1" customFormat="1" x14ac:dyDescent="0.25"/>
    <row r="1459" s="1" customFormat="1" x14ac:dyDescent="0.25"/>
    <row r="1460" s="1" customFormat="1" x14ac:dyDescent="0.25"/>
    <row r="1461" s="1" customFormat="1" x14ac:dyDescent="0.25"/>
    <row r="1462" s="1" customFormat="1" x14ac:dyDescent="0.25"/>
    <row r="1463" s="1" customFormat="1" x14ac:dyDescent="0.25"/>
    <row r="1464" s="1" customFormat="1" x14ac:dyDescent="0.25"/>
    <row r="1465" s="1" customFormat="1" x14ac:dyDescent="0.25"/>
    <row r="1466" s="1" customFormat="1" x14ac:dyDescent="0.25"/>
    <row r="1467" s="1" customFormat="1" x14ac:dyDescent="0.25"/>
    <row r="1468" s="1" customFormat="1" x14ac:dyDescent="0.25"/>
    <row r="1469" s="1" customFormat="1" x14ac:dyDescent="0.25"/>
    <row r="1470" s="1" customFormat="1" x14ac:dyDescent="0.25"/>
    <row r="1471" s="1" customFormat="1" x14ac:dyDescent="0.25"/>
    <row r="1472" s="1" customFormat="1" x14ac:dyDescent="0.25"/>
    <row r="1473" s="1" customFormat="1" x14ac:dyDescent="0.25"/>
    <row r="1474" s="1" customFormat="1" x14ac:dyDescent="0.25"/>
    <row r="1475" s="1" customFormat="1" x14ac:dyDescent="0.25"/>
    <row r="1476" s="1" customFormat="1" x14ac:dyDescent="0.25"/>
    <row r="1477" s="1" customFormat="1" x14ac:dyDescent="0.25"/>
    <row r="1478" s="1" customFormat="1" x14ac:dyDescent="0.25"/>
    <row r="1479" s="1" customFormat="1" x14ac:dyDescent="0.25"/>
    <row r="1480" s="1" customFormat="1" x14ac:dyDescent="0.25"/>
    <row r="1481" s="1" customFormat="1" x14ac:dyDescent="0.25"/>
    <row r="1482" s="1" customFormat="1" x14ac:dyDescent="0.25"/>
    <row r="1483" s="1" customFormat="1" x14ac:dyDescent="0.25"/>
    <row r="1484" s="1" customFormat="1" x14ac:dyDescent="0.25"/>
    <row r="1485" s="1" customFormat="1" x14ac:dyDescent="0.25"/>
    <row r="1486" s="1" customFormat="1" x14ac:dyDescent="0.25"/>
    <row r="1487" s="1" customFormat="1" x14ac:dyDescent="0.25"/>
    <row r="1488" s="1" customFormat="1" x14ac:dyDescent="0.25"/>
    <row r="1489" s="1" customFormat="1" x14ac:dyDescent="0.25"/>
    <row r="1490" s="1" customFormat="1" x14ac:dyDescent="0.25"/>
    <row r="1491" s="1" customFormat="1" x14ac:dyDescent="0.25"/>
    <row r="1492" s="1" customFormat="1" x14ac:dyDescent="0.25"/>
    <row r="1493" s="1" customFormat="1" x14ac:dyDescent="0.25"/>
    <row r="1494" s="1" customFormat="1" x14ac:dyDescent="0.25"/>
    <row r="1495" s="1" customFormat="1" x14ac:dyDescent="0.25"/>
    <row r="1496" s="1" customFormat="1" x14ac:dyDescent="0.25"/>
    <row r="1497" s="1" customFormat="1" x14ac:dyDescent="0.25"/>
    <row r="1498" s="1" customFormat="1" x14ac:dyDescent="0.25"/>
    <row r="1499" s="1" customFormat="1" x14ac:dyDescent="0.25"/>
    <row r="1500" s="1" customFormat="1" x14ac:dyDescent="0.25"/>
    <row r="1501" s="1" customFormat="1" x14ac:dyDescent="0.25"/>
    <row r="1502" s="1" customFormat="1" x14ac:dyDescent="0.25"/>
    <row r="1503" s="1" customFormat="1" x14ac:dyDescent="0.25"/>
    <row r="1504" s="1" customFormat="1" x14ac:dyDescent="0.25"/>
    <row r="1505" s="1" customFormat="1" x14ac:dyDescent="0.25"/>
    <row r="1506" s="1" customFormat="1" x14ac:dyDescent="0.25"/>
    <row r="1507" s="1" customFormat="1" x14ac:dyDescent="0.25"/>
    <row r="1508" s="1" customFormat="1" x14ac:dyDescent="0.25"/>
    <row r="1509" s="1" customFormat="1" x14ac:dyDescent="0.25"/>
    <row r="1510" s="1" customFormat="1" x14ac:dyDescent="0.25"/>
    <row r="1511" s="1" customFormat="1" x14ac:dyDescent="0.25"/>
    <row r="1512" s="1" customFormat="1" x14ac:dyDescent="0.25"/>
    <row r="1513" s="1" customFormat="1" x14ac:dyDescent="0.25"/>
    <row r="1514" s="1" customFormat="1" x14ac:dyDescent="0.25"/>
    <row r="1515" s="1" customFormat="1" x14ac:dyDescent="0.25"/>
    <row r="1516" s="1" customFormat="1" x14ac:dyDescent="0.25"/>
    <row r="1517" s="1" customFormat="1" x14ac:dyDescent="0.25"/>
    <row r="1518" s="1" customFormat="1" x14ac:dyDescent="0.25"/>
    <row r="1519" s="1" customFormat="1" x14ac:dyDescent="0.25"/>
    <row r="1520" s="1" customFormat="1" x14ac:dyDescent="0.25"/>
    <row r="1521" s="1" customFormat="1" x14ac:dyDescent="0.25"/>
    <row r="1522" s="1" customFormat="1" x14ac:dyDescent="0.25"/>
    <row r="1523" s="1" customFormat="1" x14ac:dyDescent="0.25"/>
    <row r="1524" s="1" customFormat="1" x14ac:dyDescent="0.25"/>
    <row r="1525" s="1" customFormat="1" x14ac:dyDescent="0.25"/>
    <row r="1526" s="1" customFormat="1" x14ac:dyDescent="0.25"/>
    <row r="1527" s="1" customFormat="1" x14ac:dyDescent="0.25"/>
    <row r="1528" s="1" customFormat="1" x14ac:dyDescent="0.25"/>
    <row r="1529" s="1" customFormat="1" x14ac:dyDescent="0.25"/>
    <row r="1530" s="1" customFormat="1" x14ac:dyDescent="0.25"/>
    <row r="1531" s="1" customFormat="1" x14ac:dyDescent="0.25"/>
    <row r="1532" s="1" customFormat="1" x14ac:dyDescent="0.25"/>
    <row r="1533" s="1" customFormat="1" x14ac:dyDescent="0.25"/>
    <row r="1534" s="1" customFormat="1" x14ac:dyDescent="0.25"/>
    <row r="1535" s="1" customFormat="1" x14ac:dyDescent="0.25"/>
    <row r="1536" s="1" customFormat="1" x14ac:dyDescent="0.25"/>
    <row r="1537" s="1" customFormat="1" x14ac:dyDescent="0.25"/>
    <row r="1538" s="1" customFormat="1" x14ac:dyDescent="0.25"/>
    <row r="1539" s="1" customFormat="1" x14ac:dyDescent="0.25"/>
    <row r="1540" s="1" customFormat="1" x14ac:dyDescent="0.25"/>
    <row r="1541" s="1" customFormat="1" x14ac:dyDescent="0.25"/>
    <row r="1542" s="1" customFormat="1" x14ac:dyDescent="0.25"/>
    <row r="1543" s="1" customFormat="1" x14ac:dyDescent="0.25"/>
    <row r="1544" s="1" customFormat="1" x14ac:dyDescent="0.25"/>
    <row r="1545" s="1" customFormat="1" x14ac:dyDescent="0.25"/>
    <row r="1546" s="1" customFormat="1" x14ac:dyDescent="0.25"/>
    <row r="1547" s="1" customFormat="1" x14ac:dyDescent="0.25"/>
    <row r="1548" s="1" customFormat="1" x14ac:dyDescent="0.25"/>
    <row r="1549" s="1" customFormat="1" x14ac:dyDescent="0.25"/>
    <row r="1550" s="1" customFormat="1" x14ac:dyDescent="0.25"/>
    <row r="1551" s="1" customFormat="1" x14ac:dyDescent="0.25"/>
    <row r="1552" s="1" customFormat="1" x14ac:dyDescent="0.25"/>
    <row r="1553" s="1" customFormat="1" x14ac:dyDescent="0.25"/>
    <row r="1554" s="1" customFormat="1" x14ac:dyDescent="0.25"/>
    <row r="1555" s="1" customFormat="1" x14ac:dyDescent="0.25"/>
    <row r="1556" s="1" customFormat="1" x14ac:dyDescent="0.25"/>
    <row r="1557" s="1" customFormat="1" x14ac:dyDescent="0.25"/>
    <row r="1558" s="1" customFormat="1" x14ac:dyDescent="0.25"/>
    <row r="1559" s="1" customFormat="1" x14ac:dyDescent="0.25"/>
    <row r="1560" s="1" customFormat="1" x14ac:dyDescent="0.25"/>
    <row r="1561" s="1" customFormat="1" x14ac:dyDescent="0.25"/>
    <row r="1562" s="1" customFormat="1" x14ac:dyDescent="0.25"/>
    <row r="1563" s="1" customFormat="1" x14ac:dyDescent="0.25"/>
    <row r="1564" s="1" customFormat="1" x14ac:dyDescent="0.25"/>
    <row r="1565" s="1" customFormat="1" x14ac:dyDescent="0.25"/>
    <row r="1566" s="1" customFormat="1" x14ac:dyDescent="0.25"/>
    <row r="1567" s="1" customFormat="1" x14ac:dyDescent="0.25"/>
    <row r="1568" s="1" customFormat="1" x14ac:dyDescent="0.25"/>
    <row r="1569" s="1" customFormat="1" x14ac:dyDescent="0.25"/>
    <row r="1570" s="1" customFormat="1" x14ac:dyDescent="0.25"/>
    <row r="1571" s="1" customFormat="1" x14ac:dyDescent="0.25"/>
    <row r="1572" s="1" customFormat="1" x14ac:dyDescent="0.25"/>
    <row r="1573" s="1" customFormat="1" x14ac:dyDescent="0.25"/>
    <row r="1574" s="1" customFormat="1" x14ac:dyDescent="0.25"/>
    <row r="1575" s="1" customFormat="1" x14ac:dyDescent="0.25"/>
    <row r="1576" s="1" customFormat="1" x14ac:dyDescent="0.25"/>
    <row r="1577" s="1" customFormat="1" x14ac:dyDescent="0.25"/>
    <row r="1578" s="1" customFormat="1" x14ac:dyDescent="0.25"/>
    <row r="1579" s="1" customFormat="1" x14ac:dyDescent="0.25"/>
    <row r="1580" s="1" customFormat="1" x14ac:dyDescent="0.25"/>
    <row r="1581" s="1" customFormat="1" x14ac:dyDescent="0.25"/>
    <row r="1582" s="1" customFormat="1" x14ac:dyDescent="0.25"/>
    <row r="1583" s="1" customFormat="1" x14ac:dyDescent="0.25"/>
    <row r="1584" s="1" customFormat="1" x14ac:dyDescent="0.25"/>
    <row r="1585" s="1" customFormat="1" x14ac:dyDescent="0.25"/>
    <row r="1586" s="1" customFormat="1" x14ac:dyDescent="0.25"/>
    <row r="1587" s="1" customFormat="1" x14ac:dyDescent="0.25"/>
    <row r="1588" s="1" customFormat="1" x14ac:dyDescent="0.25"/>
    <row r="1589" s="1" customFormat="1" x14ac:dyDescent="0.25"/>
    <row r="1590" s="1" customFormat="1" x14ac:dyDescent="0.25"/>
    <row r="1591" s="1" customFormat="1" x14ac:dyDescent="0.25"/>
    <row r="1592" s="1" customFormat="1" x14ac:dyDescent="0.25"/>
    <row r="1593" s="1" customFormat="1" x14ac:dyDescent="0.25"/>
    <row r="1594" s="1" customFormat="1" x14ac:dyDescent="0.25"/>
    <row r="1595" s="1" customFormat="1" x14ac:dyDescent="0.25"/>
    <row r="1596" s="1" customFormat="1" x14ac:dyDescent="0.25"/>
    <row r="1597" s="1" customFormat="1" x14ac:dyDescent="0.25"/>
    <row r="1598" s="1" customFormat="1" x14ac:dyDescent="0.25"/>
    <row r="1599" s="1" customFormat="1" x14ac:dyDescent="0.25"/>
    <row r="1600" s="1" customFormat="1" x14ac:dyDescent="0.25"/>
    <row r="1601" s="1" customFormat="1" x14ac:dyDescent="0.25"/>
    <row r="1602" s="1" customFormat="1" x14ac:dyDescent="0.25"/>
    <row r="1603" s="1" customFormat="1" x14ac:dyDescent="0.25"/>
    <row r="1604" s="1" customFormat="1" x14ac:dyDescent="0.25"/>
    <row r="1605" s="1" customFormat="1" x14ac:dyDescent="0.25"/>
    <row r="1606" s="1" customFormat="1" x14ac:dyDescent="0.25"/>
    <row r="1607" s="1" customFormat="1" x14ac:dyDescent="0.25"/>
    <row r="1608" s="1" customFormat="1" x14ac:dyDescent="0.25"/>
    <row r="1609" s="1" customFormat="1" x14ac:dyDescent="0.25"/>
    <row r="1610" s="1" customFormat="1" x14ac:dyDescent="0.25"/>
    <row r="1611" s="1" customFormat="1" x14ac:dyDescent="0.25"/>
    <row r="1612" s="1" customFormat="1" x14ac:dyDescent="0.25"/>
    <row r="1613" s="1" customFormat="1" x14ac:dyDescent="0.25"/>
    <row r="1614" s="1" customFormat="1" x14ac:dyDescent="0.25"/>
    <row r="1615" s="1" customFormat="1" x14ac:dyDescent="0.25"/>
    <row r="1616" s="1" customFormat="1" x14ac:dyDescent="0.25"/>
    <row r="1617" s="1" customFormat="1" x14ac:dyDescent="0.25"/>
    <row r="1618" s="1" customFormat="1" x14ac:dyDescent="0.25"/>
    <row r="1619" s="1" customFormat="1" x14ac:dyDescent="0.25"/>
    <row r="1620" s="1" customFormat="1" x14ac:dyDescent="0.25"/>
    <row r="1621" s="1" customFormat="1" x14ac:dyDescent="0.25"/>
    <row r="1622" s="1" customFormat="1" x14ac:dyDescent="0.25"/>
    <row r="1623" s="1" customFormat="1" x14ac:dyDescent="0.25"/>
    <row r="1624" s="1" customFormat="1" x14ac:dyDescent="0.25"/>
    <row r="1625" s="1" customFormat="1" x14ac:dyDescent="0.25"/>
    <row r="1626" s="1" customFormat="1" x14ac:dyDescent="0.25"/>
    <row r="1627" s="1" customFormat="1" x14ac:dyDescent="0.25"/>
    <row r="1628" s="1" customFormat="1" x14ac:dyDescent="0.25"/>
    <row r="1629" s="1" customFormat="1" x14ac:dyDescent="0.25"/>
    <row r="1630" s="1" customFormat="1" x14ac:dyDescent="0.25"/>
    <row r="1631" s="1" customFormat="1" x14ac:dyDescent="0.25"/>
    <row r="1632" s="1" customFormat="1" x14ac:dyDescent="0.25"/>
    <row r="1633" s="1" customFormat="1" x14ac:dyDescent="0.25"/>
    <row r="1634" s="1" customFormat="1" x14ac:dyDescent="0.25"/>
    <row r="1635" s="1" customFormat="1" x14ac:dyDescent="0.25"/>
    <row r="1636" s="1" customFormat="1" x14ac:dyDescent="0.25"/>
    <row r="1637" s="1" customFormat="1" x14ac:dyDescent="0.25"/>
    <row r="1638" s="1" customFormat="1" x14ac:dyDescent="0.25"/>
    <row r="1639" s="1" customFormat="1" x14ac:dyDescent="0.25"/>
    <row r="1640" s="1" customFormat="1" x14ac:dyDescent="0.25"/>
    <row r="1641" s="1" customFormat="1" x14ac:dyDescent="0.25"/>
    <row r="1642" s="1" customFormat="1" x14ac:dyDescent="0.25"/>
    <row r="1643" s="1" customFormat="1" x14ac:dyDescent="0.25"/>
    <row r="1644" s="1" customFormat="1" x14ac:dyDescent="0.25"/>
    <row r="1645" s="1" customFormat="1" x14ac:dyDescent="0.25"/>
    <row r="1646" s="1" customFormat="1" x14ac:dyDescent="0.25"/>
    <row r="1647" s="1" customFormat="1" x14ac:dyDescent="0.25"/>
    <row r="1648" s="1" customFormat="1" x14ac:dyDescent="0.25"/>
    <row r="1649" s="1" customFormat="1" x14ac:dyDescent="0.25"/>
    <row r="1650" s="1" customFormat="1" x14ac:dyDescent="0.25"/>
    <row r="1651" s="1" customFormat="1" x14ac:dyDescent="0.25"/>
    <row r="1652" s="1" customFormat="1" x14ac:dyDescent="0.25"/>
    <row r="1653" s="1" customFormat="1" x14ac:dyDescent="0.25"/>
    <row r="1654" s="1" customFormat="1" x14ac:dyDescent="0.25"/>
    <row r="1655" s="1" customFormat="1" x14ac:dyDescent="0.25"/>
    <row r="1656" s="1" customFormat="1" x14ac:dyDescent="0.25"/>
    <row r="1657" s="1" customFormat="1" x14ac:dyDescent="0.25"/>
    <row r="1658" s="1" customFormat="1" x14ac:dyDescent="0.25"/>
    <row r="1659" s="1" customFormat="1" x14ac:dyDescent="0.25"/>
    <row r="1660" s="1" customFormat="1" x14ac:dyDescent="0.25"/>
    <row r="1661" s="1" customFormat="1" x14ac:dyDescent="0.25"/>
    <row r="1662" s="1" customFormat="1" x14ac:dyDescent="0.25"/>
    <row r="1663" s="1" customFormat="1" x14ac:dyDescent="0.25"/>
    <row r="1664" s="1" customFormat="1" x14ac:dyDescent="0.25"/>
    <row r="1665" s="1" customFormat="1" x14ac:dyDescent="0.25"/>
    <row r="1666" s="1" customFormat="1" x14ac:dyDescent="0.25"/>
    <row r="1667" s="1" customFormat="1" x14ac:dyDescent="0.25"/>
    <row r="1668" s="1" customFormat="1" x14ac:dyDescent="0.25"/>
    <row r="1669" s="1" customFormat="1" x14ac:dyDescent="0.25"/>
    <row r="1670" s="1" customFormat="1" x14ac:dyDescent="0.25"/>
    <row r="1671" s="1" customFormat="1" x14ac:dyDescent="0.25"/>
    <row r="1672" s="1" customFormat="1" x14ac:dyDescent="0.25"/>
    <row r="1673" s="1" customFormat="1" x14ac:dyDescent="0.25"/>
    <row r="1674" s="1" customFormat="1" x14ac:dyDescent="0.25"/>
    <row r="1675" s="1" customFormat="1" x14ac:dyDescent="0.25"/>
    <row r="1676" s="1" customFormat="1" x14ac:dyDescent="0.25"/>
    <row r="1677" s="1" customFormat="1" x14ac:dyDescent="0.25"/>
    <row r="1678" s="1" customFormat="1" x14ac:dyDescent="0.25"/>
    <row r="1679" s="1" customFormat="1" x14ac:dyDescent="0.25"/>
    <row r="1680" s="1" customFormat="1" x14ac:dyDescent="0.25"/>
    <row r="1681" s="1" customFormat="1" x14ac:dyDescent="0.25"/>
    <row r="1682" s="1" customFormat="1" x14ac:dyDescent="0.25"/>
    <row r="1683" s="1" customFormat="1" x14ac:dyDescent="0.25"/>
    <row r="1684" s="1" customFormat="1" x14ac:dyDescent="0.25"/>
    <row r="1685" s="1" customFormat="1" x14ac:dyDescent="0.25"/>
    <row r="1686" s="1" customFormat="1" x14ac:dyDescent="0.25"/>
    <row r="1687" s="1" customFormat="1" x14ac:dyDescent="0.25"/>
    <row r="1688" s="1" customFormat="1" x14ac:dyDescent="0.25"/>
    <row r="1689" s="1" customFormat="1" x14ac:dyDescent="0.25"/>
    <row r="1690" s="1" customFormat="1" x14ac:dyDescent="0.25"/>
    <row r="1691" s="1" customFormat="1" x14ac:dyDescent="0.25"/>
    <row r="1692" s="1" customFormat="1" x14ac:dyDescent="0.25"/>
    <row r="1693" s="1" customFormat="1" x14ac:dyDescent="0.25"/>
    <row r="1694" s="1" customFormat="1" x14ac:dyDescent="0.25"/>
    <row r="1695" s="1" customFormat="1" x14ac:dyDescent="0.25"/>
    <row r="1696" s="1" customFormat="1" x14ac:dyDescent="0.25"/>
    <row r="1697" s="1" customFormat="1" x14ac:dyDescent="0.25"/>
    <row r="1698" s="1" customFormat="1" x14ac:dyDescent="0.25"/>
    <row r="1699" s="1" customFormat="1" x14ac:dyDescent="0.25"/>
    <row r="1700" s="1" customFormat="1" x14ac:dyDescent="0.25"/>
    <row r="1701" s="1" customFormat="1" x14ac:dyDescent="0.25"/>
    <row r="1702" s="1" customFormat="1" x14ac:dyDescent="0.25"/>
    <row r="1703" s="1" customFormat="1" x14ac:dyDescent="0.25"/>
    <row r="1704" s="1" customFormat="1" x14ac:dyDescent="0.25"/>
    <row r="1705" s="1" customFormat="1" x14ac:dyDescent="0.25"/>
    <row r="1706" s="1" customFormat="1" x14ac:dyDescent="0.25"/>
    <row r="1707" s="1" customFormat="1" x14ac:dyDescent="0.25"/>
    <row r="1708" s="1" customFormat="1" x14ac:dyDescent="0.25"/>
    <row r="1709" s="1" customFormat="1" x14ac:dyDescent="0.25"/>
    <row r="1710" s="1" customFormat="1" x14ac:dyDescent="0.25"/>
    <row r="1711" s="1" customFormat="1" x14ac:dyDescent="0.25"/>
    <row r="1712" s="1" customFormat="1" x14ac:dyDescent="0.25"/>
    <row r="1713" s="1" customFormat="1" x14ac:dyDescent="0.25"/>
    <row r="1714" s="1" customFormat="1" x14ac:dyDescent="0.25"/>
    <row r="1715" s="1" customFormat="1" x14ac:dyDescent="0.25"/>
    <row r="1716" s="1" customFormat="1" x14ac:dyDescent="0.25"/>
    <row r="1717" s="1" customFormat="1" x14ac:dyDescent="0.25"/>
    <row r="1718" s="1" customFormat="1" x14ac:dyDescent="0.25"/>
    <row r="1719" s="1" customFormat="1" x14ac:dyDescent="0.25"/>
    <row r="1720" s="1" customFormat="1" x14ac:dyDescent="0.25"/>
    <row r="1721" s="1" customFormat="1" x14ac:dyDescent="0.25"/>
    <row r="1722" s="1" customFormat="1" x14ac:dyDescent="0.25"/>
    <row r="1723" s="1" customFormat="1" x14ac:dyDescent="0.25"/>
    <row r="1724" s="1" customFormat="1" x14ac:dyDescent="0.25"/>
    <row r="1725" s="1" customFormat="1" x14ac:dyDescent="0.25"/>
    <row r="1726" s="1" customFormat="1" x14ac:dyDescent="0.25"/>
    <row r="1727" s="1" customFormat="1" x14ac:dyDescent="0.25"/>
    <row r="1728" s="1" customFormat="1" x14ac:dyDescent="0.25"/>
    <row r="1729" s="1" customFormat="1" x14ac:dyDescent="0.25"/>
    <row r="1730" s="1" customFormat="1" x14ac:dyDescent="0.25"/>
    <row r="1731" s="1" customFormat="1" x14ac:dyDescent="0.25"/>
    <row r="1732" s="1" customFormat="1" x14ac:dyDescent="0.25"/>
    <row r="1733" s="1" customFormat="1" x14ac:dyDescent="0.25"/>
    <row r="1734" s="1" customFormat="1" x14ac:dyDescent="0.25"/>
    <row r="1735" s="1" customFormat="1" x14ac:dyDescent="0.25"/>
  </sheetData>
  <mergeCells count="12">
    <mergeCell ref="AG3:AI3"/>
    <mergeCell ref="AM4:AP4"/>
    <mergeCell ref="AA28:AE28"/>
    <mergeCell ref="C3:F3"/>
    <mergeCell ref="G3:J3"/>
    <mergeCell ref="K3:L3"/>
    <mergeCell ref="M3:N3"/>
    <mergeCell ref="AA22:AA24"/>
    <mergeCell ref="AB22:AB24"/>
    <mergeCell ref="AC22:AC24"/>
    <mergeCell ref="AD22:AD24"/>
    <mergeCell ref="AG22:AI22"/>
  </mergeCells>
  <conditionalFormatting sqref="AC31">
    <cfRule type="expression" dxfId="8" priority="1">
      <formula>AE31&lt;0</formula>
    </cfRule>
  </conditionalFormatting>
  <printOptions horizontalCentered="1" verticalCentered="1"/>
  <pageMargins left="0.19685039370078741" right="0.19685039370078741" top="0.51181102362204722" bottom="0.51181102362204722" header="0.31496062992125984" footer="0.31496062992125984"/>
  <pageSetup paperSize="9" scale="95" orientation="portrait" r:id="rId1"/>
  <headerFooter>
    <oddFooter>&amp;C&amp;10&amp;Z&amp;F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1735"/>
  <sheetViews>
    <sheetView topLeftCell="A16" workbookViewId="0">
      <pane xSplit="27960" topLeftCell="AL1"/>
      <selection activeCell="D37" sqref="D37:M37"/>
      <selection pane="topRight" activeCell="AL21" sqref="AL21"/>
    </sheetView>
  </sheetViews>
  <sheetFormatPr defaultColWidth="9.109375" defaultRowHeight="13.8" x14ac:dyDescent="0.25"/>
  <cols>
    <col min="1" max="1" width="9.5546875" style="1" customWidth="1"/>
    <col min="2" max="2" width="7.6640625" style="1" customWidth="1"/>
    <col min="3" max="3" width="6.5546875" style="10" customWidth="1"/>
    <col min="4" max="4" width="6.109375" style="1" customWidth="1"/>
    <col min="5" max="5" width="7.5546875" style="1" customWidth="1"/>
    <col min="6" max="6" width="9.33203125" style="10" customWidth="1"/>
    <col min="7" max="7" width="7.109375" style="10" customWidth="1"/>
    <col min="8" max="8" width="8.44140625" style="1" customWidth="1"/>
    <col min="9" max="9" width="7.44140625" style="1" customWidth="1"/>
    <col min="10" max="10" width="7" style="10" customWidth="1"/>
    <col min="11" max="11" width="5.6640625" style="1" customWidth="1"/>
    <col min="12" max="12" width="6" style="1" customWidth="1"/>
    <col min="13" max="13" width="7" style="10" customWidth="1"/>
    <col min="14" max="14" width="9.5546875" style="1" customWidth="1"/>
    <col min="15" max="26" width="9.109375" style="1"/>
    <col min="27" max="27" width="8.88671875" style="1" customWidth="1"/>
    <col min="28" max="32" width="9.109375" style="1"/>
    <col min="33" max="33" width="15" style="1" customWidth="1"/>
    <col min="34" max="34" width="12.5546875" style="1" customWidth="1"/>
    <col min="35" max="35" width="10.44140625" style="1" bestFit="1" customWidth="1"/>
    <col min="36" max="42" width="9.109375" style="1"/>
    <col min="43" max="43" width="10.44140625" style="1" bestFit="1" customWidth="1"/>
    <col min="44" max="16384" width="9.109375" style="1"/>
  </cols>
  <sheetData>
    <row r="1" spans="1:43" s="12" customFormat="1" ht="21" x14ac:dyDescent="0.4">
      <c r="A1" s="8" t="s">
        <v>0</v>
      </c>
      <c r="B1" s="8"/>
    </row>
    <row r="2" spans="1:43" s="13" customFormat="1" ht="28.2" thickBot="1" x14ac:dyDescent="0.5">
      <c r="A2" s="9" t="s">
        <v>236</v>
      </c>
      <c r="B2" s="1"/>
    </row>
    <row r="3" spans="1:43" ht="47.25" customHeight="1" thickBot="1" x14ac:dyDescent="0.35">
      <c r="A3" s="6"/>
      <c r="B3" s="7"/>
      <c r="C3" s="602" t="s">
        <v>3</v>
      </c>
      <c r="D3" s="602"/>
      <c r="E3" s="602"/>
      <c r="F3" s="602"/>
      <c r="G3" s="602" t="s">
        <v>4</v>
      </c>
      <c r="H3" s="603"/>
      <c r="I3" s="603"/>
      <c r="J3" s="603"/>
      <c r="K3" s="604" t="s">
        <v>22</v>
      </c>
      <c r="L3" s="605"/>
      <c r="M3" s="606" t="s">
        <v>5</v>
      </c>
      <c r="N3" s="607"/>
      <c r="AA3" s="388" t="s">
        <v>25</v>
      </c>
      <c r="AB3" s="20" t="s">
        <v>26</v>
      </c>
      <c r="AC3" s="20" t="s">
        <v>27</v>
      </c>
      <c r="AD3" s="20" t="s">
        <v>28</v>
      </c>
      <c r="AE3" s="20" t="s">
        <v>29</v>
      </c>
      <c r="AF3" s="21" t="s">
        <v>30</v>
      </c>
      <c r="AG3" s="586" t="s">
        <v>31</v>
      </c>
      <c r="AH3" s="587"/>
      <c r="AI3" s="588"/>
      <c r="AM3" s="19" t="s">
        <v>1</v>
      </c>
      <c r="AN3" s="19" t="s">
        <v>2</v>
      </c>
      <c r="AO3" s="19" t="s">
        <v>65</v>
      </c>
      <c r="AP3" s="19" t="s">
        <v>66</v>
      </c>
      <c r="AQ3" s="19" t="s">
        <v>67</v>
      </c>
    </row>
    <row r="4" spans="1:43" s="3" customFormat="1" ht="53.4" thickBot="1" x14ac:dyDescent="0.3">
      <c r="A4" s="19" t="s">
        <v>1</v>
      </c>
      <c r="B4" s="19" t="s">
        <v>2</v>
      </c>
      <c r="C4" s="11" t="s">
        <v>6</v>
      </c>
      <c r="D4" s="4" t="s">
        <v>7</v>
      </c>
      <c r="E4" s="4" t="s">
        <v>8</v>
      </c>
      <c r="F4" s="11" t="s">
        <v>23</v>
      </c>
      <c r="G4" s="11" t="s">
        <v>6</v>
      </c>
      <c r="H4" s="4" t="s">
        <v>21</v>
      </c>
      <c r="I4" s="4" t="s">
        <v>8</v>
      </c>
      <c r="J4" s="11" t="s">
        <v>24</v>
      </c>
      <c r="K4" s="4" t="s">
        <v>16</v>
      </c>
      <c r="L4" s="5" t="s">
        <v>17</v>
      </c>
      <c r="M4" s="64" t="s">
        <v>54</v>
      </c>
      <c r="N4" s="73" t="s">
        <v>59</v>
      </c>
      <c r="AA4" s="84">
        <v>15.4</v>
      </c>
      <c r="AB4" s="85">
        <v>0.17799999999999999</v>
      </c>
      <c r="AC4" s="86">
        <f t="shared" ref="AC4:AC20" si="0">AA4*$AB$4</f>
        <v>2.7412000000000001</v>
      </c>
      <c r="AD4" s="87">
        <v>30</v>
      </c>
      <c r="AE4" s="88">
        <f t="shared" ref="AE4:AE20" si="1">AC4*$AD$4</f>
        <v>82.236000000000004</v>
      </c>
      <c r="AF4" s="89">
        <f>AE4*12</f>
        <v>986.83200000000011</v>
      </c>
      <c r="AG4" s="26" t="s">
        <v>2</v>
      </c>
      <c r="AH4" s="26" t="s">
        <v>32</v>
      </c>
      <c r="AI4" s="27" t="s">
        <v>33</v>
      </c>
      <c r="AM4" s="589" t="s">
        <v>68</v>
      </c>
      <c r="AN4" s="590"/>
      <c r="AO4" s="590"/>
      <c r="AP4" s="591"/>
    </row>
    <row r="5" spans="1:43" s="2" customFormat="1" ht="28.5" customHeight="1" x14ac:dyDescent="0.3">
      <c r="A5" s="74" t="s">
        <v>56</v>
      </c>
      <c r="B5" s="65">
        <v>45412</v>
      </c>
      <c r="C5" s="66">
        <v>18442</v>
      </c>
      <c r="D5" s="67"/>
      <c r="E5" s="67"/>
      <c r="F5" s="68"/>
      <c r="G5" s="66">
        <v>18446</v>
      </c>
      <c r="H5" s="67"/>
      <c r="I5" s="67"/>
      <c r="J5" s="68"/>
      <c r="K5" s="67"/>
      <c r="L5" s="67"/>
      <c r="M5" s="69"/>
      <c r="N5" s="69"/>
      <c r="AA5" s="22">
        <v>15</v>
      </c>
      <c r="AC5" s="23">
        <f t="shared" si="0"/>
        <v>2.67</v>
      </c>
      <c r="AE5" s="24">
        <f t="shared" si="1"/>
        <v>80.099999999999994</v>
      </c>
      <c r="AF5" s="25">
        <f t="shared" ref="AF5:AF20" si="2">AE5*12</f>
        <v>961.19999999999993</v>
      </c>
      <c r="AG5" s="28">
        <v>40883</v>
      </c>
      <c r="AH5" s="2">
        <v>2011</v>
      </c>
      <c r="AI5" s="25">
        <v>2516</v>
      </c>
      <c r="AM5" s="70" t="s">
        <v>12</v>
      </c>
      <c r="AN5" s="71">
        <v>45413</v>
      </c>
      <c r="AO5" s="79"/>
      <c r="AP5" s="79"/>
      <c r="AQ5" s="79">
        <f>AO5+AP5</f>
        <v>0</v>
      </c>
    </row>
    <row r="6" spans="1:43" s="2" customFormat="1" ht="18.75" customHeight="1" x14ac:dyDescent="0.3">
      <c r="A6" s="70" t="s">
        <v>12</v>
      </c>
      <c r="B6" s="71">
        <v>45778</v>
      </c>
      <c r="C6" s="14">
        <v>18454</v>
      </c>
      <c r="D6" s="16">
        <f t="shared" ref="D6:D36" si="3">IF(C6-G5&gt;0,C6-G5,NA())</f>
        <v>8</v>
      </c>
      <c r="E6" s="16">
        <f t="shared" ref="E6:E36" si="4">IF(D6=0,0,E5+D6)</f>
        <v>8</v>
      </c>
      <c r="F6" s="18">
        <v>12</v>
      </c>
      <c r="G6" s="14">
        <v>18456</v>
      </c>
      <c r="H6" s="16">
        <f>IF(G6-C6&gt;0,G6-C6,NA())</f>
        <v>2</v>
      </c>
      <c r="I6" s="16">
        <f>IF(H6=0,0,I5+H6)</f>
        <v>2</v>
      </c>
      <c r="J6" s="18">
        <v>21</v>
      </c>
      <c r="K6" s="16">
        <f t="shared" ref="K6:K36" si="5">D6+H6</f>
        <v>10</v>
      </c>
      <c r="L6" s="16">
        <f t="shared" ref="L6:L36" si="6">IF(K6=0,0,L5+K6)</f>
        <v>10</v>
      </c>
      <c r="M6" s="15">
        <v>24</v>
      </c>
      <c r="N6" s="69" t="s">
        <v>19</v>
      </c>
      <c r="AA6" s="22">
        <v>20</v>
      </c>
      <c r="AC6" s="23">
        <f t="shared" si="0"/>
        <v>3.5599999999999996</v>
      </c>
      <c r="AE6" s="24">
        <f t="shared" si="1"/>
        <v>106.79999999999998</v>
      </c>
      <c r="AF6" s="25">
        <f t="shared" si="2"/>
        <v>1281.5999999999999</v>
      </c>
      <c r="AG6" s="28">
        <v>41211</v>
      </c>
      <c r="AH6" s="2">
        <v>2012</v>
      </c>
      <c r="AI6" s="25">
        <v>2235</v>
      </c>
      <c r="AM6" s="70" t="s">
        <v>13</v>
      </c>
      <c r="AN6" s="71">
        <v>45414</v>
      </c>
      <c r="AO6" s="79"/>
      <c r="AP6" s="79"/>
      <c r="AQ6" s="79">
        <f t="shared" ref="AQ6:AQ35" si="7">AO6+AP6</f>
        <v>0</v>
      </c>
    </row>
    <row r="7" spans="1:43" s="2" customFormat="1" ht="18.75" customHeight="1" x14ac:dyDescent="0.3">
      <c r="A7" s="70" t="s">
        <v>13</v>
      </c>
      <c r="B7" s="71">
        <v>45779</v>
      </c>
      <c r="C7" s="14">
        <v>18458</v>
      </c>
      <c r="D7" s="16">
        <f t="shared" si="3"/>
        <v>2</v>
      </c>
      <c r="E7" s="16">
        <f t="shared" si="4"/>
        <v>10</v>
      </c>
      <c r="F7" s="18">
        <v>12</v>
      </c>
      <c r="G7" s="14">
        <v>18459</v>
      </c>
      <c r="H7" s="16">
        <f t="shared" ref="H7:H34" si="8">IF(G7-C7&gt;0,G7-C7,NA())</f>
        <v>1</v>
      </c>
      <c r="I7" s="16">
        <f>IF(H7=0,0,I6+H7)</f>
        <v>3</v>
      </c>
      <c r="J7" s="18">
        <v>21</v>
      </c>
      <c r="K7" s="16">
        <f t="shared" si="5"/>
        <v>3</v>
      </c>
      <c r="L7" s="16">
        <f t="shared" si="6"/>
        <v>13</v>
      </c>
      <c r="M7" s="15">
        <v>26</v>
      </c>
      <c r="N7" s="69" t="s">
        <v>19</v>
      </c>
      <c r="AA7" s="22">
        <v>25</v>
      </c>
      <c r="AC7" s="23">
        <f t="shared" si="0"/>
        <v>4.45</v>
      </c>
      <c r="AE7" s="24">
        <f t="shared" si="1"/>
        <v>133.5</v>
      </c>
      <c r="AF7" s="25">
        <f t="shared" si="2"/>
        <v>1602</v>
      </c>
      <c r="AG7" s="28">
        <v>41355</v>
      </c>
      <c r="AH7" s="2">
        <v>2013</v>
      </c>
      <c r="AI7" s="25">
        <v>2500</v>
      </c>
      <c r="AM7" s="70" t="s">
        <v>14</v>
      </c>
      <c r="AN7" s="71">
        <v>45415</v>
      </c>
      <c r="AO7" s="79"/>
      <c r="AP7" s="79">
        <v>4</v>
      </c>
      <c r="AQ7" s="79">
        <f t="shared" si="7"/>
        <v>4</v>
      </c>
    </row>
    <row r="8" spans="1:43" s="2" customFormat="1" ht="18.75" customHeight="1" x14ac:dyDescent="0.3">
      <c r="A8" s="70" t="s">
        <v>14</v>
      </c>
      <c r="B8" s="71">
        <v>45780</v>
      </c>
      <c r="C8" s="14">
        <v>18460</v>
      </c>
      <c r="D8" s="16">
        <f t="shared" si="3"/>
        <v>1</v>
      </c>
      <c r="E8" s="16">
        <f t="shared" si="4"/>
        <v>11</v>
      </c>
      <c r="F8" s="18">
        <v>14</v>
      </c>
      <c r="G8" s="14">
        <v>18461</v>
      </c>
      <c r="H8" s="16">
        <f t="shared" si="8"/>
        <v>1</v>
      </c>
      <c r="I8" s="16">
        <f>IF(H8=0,0,I7+H8)</f>
        <v>4</v>
      </c>
      <c r="J8" s="18">
        <v>20</v>
      </c>
      <c r="K8" s="16">
        <f t="shared" si="5"/>
        <v>2</v>
      </c>
      <c r="L8" s="16">
        <f t="shared" si="6"/>
        <v>15</v>
      </c>
      <c r="M8" s="15">
        <v>25</v>
      </c>
      <c r="N8" s="69" t="s">
        <v>19</v>
      </c>
      <c r="AA8" s="22">
        <v>30</v>
      </c>
      <c r="AC8" s="23">
        <f t="shared" si="0"/>
        <v>5.34</v>
      </c>
      <c r="AE8" s="24">
        <f t="shared" si="1"/>
        <v>160.19999999999999</v>
      </c>
      <c r="AF8" s="25">
        <f t="shared" si="2"/>
        <v>1922.3999999999999</v>
      </c>
      <c r="AG8" s="28">
        <v>42003</v>
      </c>
      <c r="AH8" s="2">
        <v>2014</v>
      </c>
      <c r="AI8" s="25">
        <v>2118</v>
      </c>
      <c r="AM8" s="70" t="s">
        <v>15</v>
      </c>
      <c r="AN8" s="71">
        <v>45416</v>
      </c>
      <c r="AO8" s="79"/>
      <c r="AP8" s="79"/>
      <c r="AQ8" s="79">
        <f t="shared" si="7"/>
        <v>0</v>
      </c>
    </row>
    <row r="9" spans="1:43" s="2" customFormat="1" ht="18.75" customHeight="1" x14ac:dyDescent="0.3">
      <c r="A9" s="70" t="s">
        <v>15</v>
      </c>
      <c r="B9" s="71">
        <v>45781</v>
      </c>
      <c r="C9" s="14">
        <v>18462</v>
      </c>
      <c r="D9" s="16">
        <f t="shared" si="3"/>
        <v>1</v>
      </c>
      <c r="E9" s="16">
        <f t="shared" si="4"/>
        <v>12</v>
      </c>
      <c r="F9" s="18">
        <v>14</v>
      </c>
      <c r="G9" s="14">
        <v>18464</v>
      </c>
      <c r="H9" s="16">
        <f t="shared" si="8"/>
        <v>2</v>
      </c>
      <c r="I9" s="16">
        <f>IF(H9=0,0,I8+H9)</f>
        <v>6</v>
      </c>
      <c r="J9" s="18">
        <v>18</v>
      </c>
      <c r="K9" s="16">
        <f t="shared" si="5"/>
        <v>3</v>
      </c>
      <c r="L9" s="16">
        <f t="shared" si="6"/>
        <v>18</v>
      </c>
      <c r="M9" s="15">
        <v>21</v>
      </c>
      <c r="N9" s="69" t="s">
        <v>69</v>
      </c>
      <c r="AA9" s="22">
        <v>35</v>
      </c>
      <c r="AC9" s="23">
        <f t="shared" si="0"/>
        <v>6.2299999999999995</v>
      </c>
      <c r="AE9" s="24">
        <f t="shared" si="1"/>
        <v>186.89999999999998</v>
      </c>
      <c r="AF9" s="25">
        <f t="shared" si="2"/>
        <v>2242.7999999999997</v>
      </c>
      <c r="AG9" s="22"/>
      <c r="AH9" s="2">
        <v>2015</v>
      </c>
      <c r="AI9" s="25">
        <v>2610</v>
      </c>
      <c r="AM9" s="70" t="s">
        <v>9</v>
      </c>
      <c r="AN9" s="71">
        <v>45417</v>
      </c>
      <c r="AO9" s="79">
        <v>58</v>
      </c>
      <c r="AP9" s="79">
        <v>4</v>
      </c>
      <c r="AQ9" s="79">
        <f t="shared" si="7"/>
        <v>62</v>
      </c>
    </row>
    <row r="10" spans="1:43" s="2" customFormat="1" ht="19.5" customHeight="1" x14ac:dyDescent="0.3">
      <c r="A10" s="70" t="s">
        <v>9</v>
      </c>
      <c r="B10" s="71">
        <v>45782</v>
      </c>
      <c r="C10" s="14">
        <v>18467</v>
      </c>
      <c r="D10" s="16">
        <f t="shared" si="3"/>
        <v>3</v>
      </c>
      <c r="E10" s="16">
        <f t="shared" si="4"/>
        <v>15</v>
      </c>
      <c r="F10" s="18">
        <v>13</v>
      </c>
      <c r="G10" s="14">
        <v>18474</v>
      </c>
      <c r="H10" s="16">
        <f t="shared" si="8"/>
        <v>7</v>
      </c>
      <c r="I10" s="16">
        <f>IF(H10=0,0,I9+H10)</f>
        <v>13</v>
      </c>
      <c r="J10" s="18">
        <v>11</v>
      </c>
      <c r="K10" s="16">
        <f t="shared" si="5"/>
        <v>10</v>
      </c>
      <c r="L10" s="16">
        <f t="shared" si="6"/>
        <v>28</v>
      </c>
      <c r="M10" s="15">
        <v>11</v>
      </c>
      <c r="N10" s="69" t="s">
        <v>62</v>
      </c>
      <c r="AA10" s="22">
        <v>40</v>
      </c>
      <c r="AC10" s="23">
        <f t="shared" si="0"/>
        <v>7.1199999999999992</v>
      </c>
      <c r="AE10" s="24">
        <f t="shared" si="1"/>
        <v>213.59999999999997</v>
      </c>
      <c r="AF10" s="25">
        <f t="shared" si="2"/>
        <v>2563.1999999999998</v>
      </c>
      <c r="AG10" s="28">
        <v>42649</v>
      </c>
      <c r="AH10" s="2">
        <v>2016</v>
      </c>
      <c r="AI10" s="25">
        <v>2518</v>
      </c>
      <c r="AM10" s="70" t="s">
        <v>10</v>
      </c>
      <c r="AN10" s="71">
        <v>45418</v>
      </c>
      <c r="AO10" s="79">
        <v>13</v>
      </c>
      <c r="AP10" s="79">
        <v>20</v>
      </c>
      <c r="AQ10" s="79">
        <f t="shared" si="7"/>
        <v>33</v>
      </c>
    </row>
    <row r="11" spans="1:43" s="2" customFormat="1" ht="18.75" customHeight="1" x14ac:dyDescent="0.3">
      <c r="A11" s="70" t="s">
        <v>10</v>
      </c>
      <c r="B11" s="71">
        <v>45783</v>
      </c>
      <c r="C11" s="14">
        <v>18485</v>
      </c>
      <c r="D11" s="16">
        <f t="shared" si="3"/>
        <v>11</v>
      </c>
      <c r="E11" s="16">
        <f t="shared" si="4"/>
        <v>26</v>
      </c>
      <c r="F11" s="18">
        <v>11</v>
      </c>
      <c r="G11" s="14">
        <v>18492</v>
      </c>
      <c r="H11" s="16">
        <f t="shared" si="8"/>
        <v>7</v>
      </c>
      <c r="I11" s="16">
        <f t="shared" ref="I11:I36" si="9">IF(H11=0,0,I10+H11)</f>
        <v>20</v>
      </c>
      <c r="J11" s="18">
        <v>9</v>
      </c>
      <c r="K11" s="16">
        <f t="shared" si="5"/>
        <v>18</v>
      </c>
      <c r="L11" s="16">
        <f t="shared" si="6"/>
        <v>46</v>
      </c>
      <c r="M11" s="15">
        <v>10</v>
      </c>
      <c r="N11" s="69" t="s">
        <v>220</v>
      </c>
      <c r="AA11" s="22">
        <v>45</v>
      </c>
      <c r="AC11" s="23">
        <f t="shared" si="0"/>
        <v>8.01</v>
      </c>
      <c r="AE11" s="24">
        <f t="shared" si="1"/>
        <v>240.29999999999998</v>
      </c>
      <c r="AF11" s="25">
        <f t="shared" si="2"/>
        <v>2883.6</v>
      </c>
      <c r="AG11" s="28">
        <v>42816</v>
      </c>
      <c r="AH11" s="2">
        <v>2017</v>
      </c>
      <c r="AI11" s="25">
        <v>2763</v>
      </c>
      <c r="AM11" s="70" t="s">
        <v>11</v>
      </c>
      <c r="AN11" s="71">
        <v>45419</v>
      </c>
      <c r="AO11" s="79">
        <v>20</v>
      </c>
      <c r="AP11" s="79"/>
      <c r="AQ11" s="79">
        <f t="shared" si="7"/>
        <v>20</v>
      </c>
    </row>
    <row r="12" spans="1:43" s="2" customFormat="1" ht="18.75" customHeight="1" x14ac:dyDescent="0.3">
      <c r="A12" s="70" t="s">
        <v>11</v>
      </c>
      <c r="B12" s="71">
        <v>45784</v>
      </c>
      <c r="C12" s="14">
        <v>18509</v>
      </c>
      <c r="D12" s="16">
        <f t="shared" si="3"/>
        <v>17</v>
      </c>
      <c r="E12" s="16">
        <f t="shared" si="4"/>
        <v>43</v>
      </c>
      <c r="F12" s="18">
        <v>9</v>
      </c>
      <c r="G12" s="14">
        <v>18522</v>
      </c>
      <c r="H12" s="16">
        <f t="shared" si="8"/>
        <v>13</v>
      </c>
      <c r="I12" s="16">
        <f t="shared" si="9"/>
        <v>33</v>
      </c>
      <c r="J12" s="18">
        <v>9</v>
      </c>
      <c r="K12" s="16">
        <f t="shared" si="5"/>
        <v>30</v>
      </c>
      <c r="L12" s="16">
        <f t="shared" si="6"/>
        <v>76</v>
      </c>
      <c r="M12" s="15">
        <v>12</v>
      </c>
      <c r="N12" s="69" t="s">
        <v>63</v>
      </c>
      <c r="AA12" s="22">
        <v>50</v>
      </c>
      <c r="AC12" s="23">
        <f t="shared" si="0"/>
        <v>8.9</v>
      </c>
      <c r="AE12" s="24">
        <f t="shared" si="1"/>
        <v>267</v>
      </c>
      <c r="AF12" s="25">
        <f t="shared" si="2"/>
        <v>3204</v>
      </c>
      <c r="AG12" s="28">
        <v>43137</v>
      </c>
      <c r="AH12" s="2">
        <v>2018</v>
      </c>
      <c r="AI12" s="25">
        <v>2475</v>
      </c>
      <c r="AM12" s="70" t="s">
        <v>12</v>
      </c>
      <c r="AN12" s="71">
        <v>45420</v>
      </c>
      <c r="AO12" s="79"/>
      <c r="AP12" s="79">
        <v>2</v>
      </c>
      <c r="AQ12" s="79">
        <f t="shared" si="7"/>
        <v>2</v>
      </c>
    </row>
    <row r="13" spans="1:43" s="2" customFormat="1" ht="18.75" customHeight="1" x14ac:dyDescent="0.3">
      <c r="A13" s="70" t="s">
        <v>12</v>
      </c>
      <c r="B13" s="71">
        <v>45785</v>
      </c>
      <c r="C13" s="14">
        <v>18532</v>
      </c>
      <c r="D13" s="16">
        <f t="shared" si="3"/>
        <v>10</v>
      </c>
      <c r="E13" s="16">
        <f t="shared" si="4"/>
        <v>53</v>
      </c>
      <c r="F13" s="18">
        <v>8</v>
      </c>
      <c r="G13" s="14">
        <v>18549</v>
      </c>
      <c r="H13" s="16">
        <f t="shared" si="8"/>
        <v>17</v>
      </c>
      <c r="I13" s="16">
        <f t="shared" si="9"/>
        <v>50</v>
      </c>
      <c r="J13" s="18">
        <v>9</v>
      </c>
      <c r="K13" s="16">
        <f t="shared" si="5"/>
        <v>27</v>
      </c>
      <c r="L13" s="16">
        <f t="shared" si="6"/>
        <v>103</v>
      </c>
      <c r="M13" s="15">
        <v>11</v>
      </c>
      <c r="N13" s="69" t="s">
        <v>62</v>
      </c>
      <c r="AA13" s="22">
        <v>55</v>
      </c>
      <c r="AC13" s="23">
        <f t="shared" si="0"/>
        <v>9.7899999999999991</v>
      </c>
      <c r="AE13" s="24">
        <f t="shared" si="1"/>
        <v>293.7</v>
      </c>
      <c r="AF13" s="25">
        <f t="shared" si="2"/>
        <v>3524.3999999999996</v>
      </c>
      <c r="AG13" s="28">
        <v>43486</v>
      </c>
      <c r="AH13" s="2">
        <v>2019</v>
      </c>
      <c r="AI13" s="25">
        <v>2755</v>
      </c>
      <c r="AM13" s="70" t="s">
        <v>13</v>
      </c>
      <c r="AN13" s="71">
        <v>45421</v>
      </c>
      <c r="AO13" s="79"/>
      <c r="AP13" s="79"/>
      <c r="AQ13" s="79">
        <f t="shared" si="7"/>
        <v>0</v>
      </c>
    </row>
    <row r="14" spans="1:43" s="2" customFormat="1" ht="18.75" customHeight="1" x14ac:dyDescent="0.3">
      <c r="A14" s="70" t="s">
        <v>13</v>
      </c>
      <c r="B14" s="71">
        <v>45786</v>
      </c>
      <c r="C14" s="14">
        <v>18561</v>
      </c>
      <c r="D14" s="16">
        <f t="shared" si="3"/>
        <v>12</v>
      </c>
      <c r="E14" s="16">
        <f t="shared" si="4"/>
        <v>65</v>
      </c>
      <c r="F14" s="18">
        <v>8</v>
      </c>
      <c r="G14" s="14">
        <v>18572</v>
      </c>
      <c r="H14" s="16">
        <f t="shared" si="8"/>
        <v>11</v>
      </c>
      <c r="I14" s="16">
        <f t="shared" si="9"/>
        <v>61</v>
      </c>
      <c r="J14" s="18">
        <v>10</v>
      </c>
      <c r="K14" s="16">
        <f t="shared" si="5"/>
        <v>23</v>
      </c>
      <c r="L14" s="16">
        <f t="shared" si="6"/>
        <v>126</v>
      </c>
      <c r="M14" s="15">
        <v>18</v>
      </c>
      <c r="N14" s="69" t="s">
        <v>20</v>
      </c>
      <c r="AA14" s="22">
        <v>60</v>
      </c>
      <c r="AC14" s="23">
        <f t="shared" si="0"/>
        <v>10.68</v>
      </c>
      <c r="AE14" s="24">
        <f t="shared" si="1"/>
        <v>320.39999999999998</v>
      </c>
      <c r="AF14" s="25">
        <f t="shared" si="2"/>
        <v>3844.7999999999997</v>
      </c>
      <c r="AG14" s="28">
        <v>43843</v>
      </c>
      <c r="AH14" s="2">
        <v>2020</v>
      </c>
      <c r="AI14" s="25">
        <v>2567</v>
      </c>
      <c r="AM14" s="70" t="s">
        <v>14</v>
      </c>
      <c r="AN14" s="71">
        <v>45422</v>
      </c>
      <c r="AO14" s="79"/>
      <c r="AP14" s="79"/>
      <c r="AQ14" s="79">
        <f t="shared" si="7"/>
        <v>0</v>
      </c>
    </row>
    <row r="15" spans="1:43" s="2" customFormat="1" ht="18.75" customHeight="1" x14ac:dyDescent="0.3">
      <c r="A15" s="70" t="s">
        <v>14</v>
      </c>
      <c r="B15" s="71">
        <v>45787</v>
      </c>
      <c r="C15" s="14">
        <v>18582</v>
      </c>
      <c r="D15" s="16">
        <f t="shared" si="3"/>
        <v>10</v>
      </c>
      <c r="E15" s="16">
        <f t="shared" si="4"/>
        <v>75</v>
      </c>
      <c r="F15" s="18">
        <v>8</v>
      </c>
      <c r="G15" s="14">
        <v>18589</v>
      </c>
      <c r="H15" s="16">
        <f t="shared" si="8"/>
        <v>7</v>
      </c>
      <c r="I15" s="16">
        <f t="shared" si="9"/>
        <v>68</v>
      </c>
      <c r="J15" s="18">
        <v>14</v>
      </c>
      <c r="K15" s="16">
        <f t="shared" si="5"/>
        <v>17</v>
      </c>
      <c r="L15" s="16">
        <f t="shared" si="6"/>
        <v>143</v>
      </c>
      <c r="M15" s="15">
        <v>19</v>
      </c>
      <c r="N15" s="69" t="s">
        <v>20</v>
      </c>
      <c r="AA15" s="22">
        <v>65</v>
      </c>
      <c r="AC15" s="23">
        <f t="shared" si="0"/>
        <v>11.57</v>
      </c>
      <c r="AE15" s="24">
        <f t="shared" si="1"/>
        <v>347.1</v>
      </c>
      <c r="AF15" s="25">
        <f t="shared" si="2"/>
        <v>4165.2000000000007</v>
      </c>
      <c r="AG15" s="28">
        <v>44195</v>
      </c>
      <c r="AH15" s="2">
        <v>2021</v>
      </c>
      <c r="AI15" s="25">
        <v>2488</v>
      </c>
      <c r="AM15" s="70" t="s">
        <v>15</v>
      </c>
      <c r="AN15" s="71">
        <v>45423</v>
      </c>
      <c r="AO15" s="79"/>
      <c r="AP15" s="79"/>
      <c r="AQ15" s="79">
        <f t="shared" si="7"/>
        <v>0</v>
      </c>
    </row>
    <row r="16" spans="1:43" s="2" customFormat="1" ht="18.75" customHeight="1" x14ac:dyDescent="0.3">
      <c r="A16" s="70" t="s">
        <v>15</v>
      </c>
      <c r="B16" s="71">
        <v>45788</v>
      </c>
      <c r="C16" s="14">
        <v>18599</v>
      </c>
      <c r="D16" s="16">
        <f t="shared" si="3"/>
        <v>10</v>
      </c>
      <c r="E16" s="16">
        <f t="shared" si="4"/>
        <v>85</v>
      </c>
      <c r="F16" s="18">
        <v>9</v>
      </c>
      <c r="G16" s="14">
        <v>18607</v>
      </c>
      <c r="H16" s="16">
        <f t="shared" si="8"/>
        <v>8</v>
      </c>
      <c r="I16" s="16">
        <f t="shared" si="9"/>
        <v>76</v>
      </c>
      <c r="J16" s="18">
        <v>17</v>
      </c>
      <c r="K16" s="16">
        <f t="shared" si="5"/>
        <v>18</v>
      </c>
      <c r="L16" s="16">
        <f t="shared" si="6"/>
        <v>161</v>
      </c>
      <c r="M16" s="15">
        <v>21</v>
      </c>
      <c r="N16" s="69" t="s">
        <v>20</v>
      </c>
      <c r="AA16" s="22">
        <v>70</v>
      </c>
      <c r="AC16" s="23">
        <f t="shared" si="0"/>
        <v>12.459999999999999</v>
      </c>
      <c r="AE16" s="24">
        <f t="shared" si="1"/>
        <v>373.79999999999995</v>
      </c>
      <c r="AF16" s="25">
        <f t="shared" si="2"/>
        <v>4485.5999999999995</v>
      </c>
      <c r="AG16" s="28">
        <v>44524</v>
      </c>
      <c r="AH16" s="2">
        <v>2022</v>
      </c>
      <c r="AI16" s="25">
        <v>1200</v>
      </c>
      <c r="AM16" s="70" t="s">
        <v>9</v>
      </c>
      <c r="AN16" s="71">
        <v>45424</v>
      </c>
      <c r="AO16" s="79">
        <v>3</v>
      </c>
      <c r="AP16" s="79"/>
      <c r="AQ16" s="79">
        <f t="shared" si="7"/>
        <v>3</v>
      </c>
    </row>
    <row r="17" spans="1:43" s="2" customFormat="1" ht="18.75" customHeight="1" x14ac:dyDescent="0.3">
      <c r="A17" s="70" t="s">
        <v>9</v>
      </c>
      <c r="B17" s="71">
        <v>45789</v>
      </c>
      <c r="C17" s="14">
        <v>18618</v>
      </c>
      <c r="D17" s="16">
        <f t="shared" si="3"/>
        <v>11</v>
      </c>
      <c r="E17" s="16">
        <f t="shared" si="4"/>
        <v>96</v>
      </c>
      <c r="F17" s="18">
        <v>11</v>
      </c>
      <c r="G17" s="14">
        <v>18625</v>
      </c>
      <c r="H17" s="16">
        <f t="shared" si="8"/>
        <v>7</v>
      </c>
      <c r="I17" s="16">
        <f t="shared" si="9"/>
        <v>83</v>
      </c>
      <c r="J17" s="18">
        <v>11</v>
      </c>
      <c r="K17" s="16">
        <f t="shared" si="5"/>
        <v>18</v>
      </c>
      <c r="L17" s="16">
        <f t="shared" si="6"/>
        <v>179</v>
      </c>
      <c r="M17" s="15">
        <v>16</v>
      </c>
      <c r="N17" s="69" t="s">
        <v>63</v>
      </c>
      <c r="AA17" s="22">
        <v>75</v>
      </c>
      <c r="AC17" s="23">
        <f t="shared" si="0"/>
        <v>13.35</v>
      </c>
      <c r="AE17" s="24">
        <f t="shared" si="1"/>
        <v>400.5</v>
      </c>
      <c r="AF17" s="25">
        <f t="shared" si="2"/>
        <v>4806</v>
      </c>
      <c r="AG17" s="28">
        <v>44601</v>
      </c>
      <c r="AH17" s="2">
        <v>2022</v>
      </c>
      <c r="AI17" s="25">
        <v>2687</v>
      </c>
      <c r="AM17" s="70" t="s">
        <v>10</v>
      </c>
      <c r="AN17" s="71">
        <v>45425</v>
      </c>
      <c r="AO17" s="79">
        <v>1</v>
      </c>
      <c r="AP17" s="79"/>
      <c r="AQ17" s="79">
        <f t="shared" si="7"/>
        <v>1</v>
      </c>
    </row>
    <row r="18" spans="1:43" s="2" customFormat="1" ht="18.75" customHeight="1" x14ac:dyDescent="0.3">
      <c r="A18" s="70" t="s">
        <v>10</v>
      </c>
      <c r="B18" s="71">
        <v>45790</v>
      </c>
      <c r="C18" s="14">
        <v>18635</v>
      </c>
      <c r="D18" s="16">
        <f t="shared" si="3"/>
        <v>10</v>
      </c>
      <c r="E18" s="16">
        <f t="shared" si="4"/>
        <v>106</v>
      </c>
      <c r="F18" s="18">
        <v>11</v>
      </c>
      <c r="G18" s="14">
        <v>18641</v>
      </c>
      <c r="H18" s="16">
        <f t="shared" si="8"/>
        <v>6</v>
      </c>
      <c r="I18" s="16">
        <f t="shared" si="9"/>
        <v>89</v>
      </c>
      <c r="J18" s="18">
        <v>15</v>
      </c>
      <c r="K18" s="16">
        <f t="shared" si="5"/>
        <v>16</v>
      </c>
      <c r="L18" s="16">
        <f t="shared" si="6"/>
        <v>195</v>
      </c>
      <c r="M18" s="15">
        <v>18</v>
      </c>
      <c r="N18" s="69" t="s">
        <v>227</v>
      </c>
      <c r="AA18" s="22">
        <v>80</v>
      </c>
      <c r="AC18" s="23">
        <f t="shared" si="0"/>
        <v>14.239999999999998</v>
      </c>
      <c r="AE18" s="24">
        <f t="shared" si="1"/>
        <v>427.19999999999993</v>
      </c>
      <c r="AF18" s="25">
        <f t="shared" si="2"/>
        <v>5126.3999999999996</v>
      </c>
      <c r="AG18" s="30" t="s">
        <v>34</v>
      </c>
      <c r="AH18" s="2">
        <v>2023</v>
      </c>
      <c r="AI18" s="25">
        <v>1097</v>
      </c>
      <c r="AM18" s="70" t="s">
        <v>11</v>
      </c>
      <c r="AN18" s="71">
        <v>45426</v>
      </c>
      <c r="AO18" s="79">
        <v>4</v>
      </c>
      <c r="AP18" s="79"/>
      <c r="AQ18" s="79">
        <f t="shared" si="7"/>
        <v>4</v>
      </c>
    </row>
    <row r="19" spans="1:43" s="2" customFormat="1" ht="18.75" customHeight="1" x14ac:dyDescent="0.3">
      <c r="A19" s="70" t="s">
        <v>11</v>
      </c>
      <c r="B19" s="71">
        <v>45791</v>
      </c>
      <c r="C19" s="14">
        <v>18652</v>
      </c>
      <c r="D19" s="16">
        <f t="shared" si="3"/>
        <v>11</v>
      </c>
      <c r="E19" s="16">
        <f t="shared" si="4"/>
        <v>117</v>
      </c>
      <c r="F19" s="18">
        <v>10</v>
      </c>
      <c r="G19" s="14">
        <v>18657</v>
      </c>
      <c r="H19" s="16">
        <f>IF(G19-C19&gt;0,G19-C19,NA())</f>
        <v>5</v>
      </c>
      <c r="I19" s="16">
        <f t="shared" si="9"/>
        <v>94</v>
      </c>
      <c r="J19" s="18">
        <v>17</v>
      </c>
      <c r="K19" s="16">
        <f t="shared" si="5"/>
        <v>16</v>
      </c>
      <c r="L19" s="16">
        <f t="shared" si="6"/>
        <v>211</v>
      </c>
      <c r="M19" s="15">
        <v>22</v>
      </c>
      <c r="N19" s="69" t="s">
        <v>19</v>
      </c>
      <c r="AA19" s="22">
        <v>85</v>
      </c>
      <c r="AC19" s="23">
        <f t="shared" si="0"/>
        <v>15.129999999999999</v>
      </c>
      <c r="AE19" s="24">
        <f t="shared" si="1"/>
        <v>453.9</v>
      </c>
      <c r="AF19" s="25">
        <f t="shared" si="2"/>
        <v>5446.7999999999993</v>
      </c>
      <c r="AG19" s="22"/>
      <c r="AH19" s="31">
        <v>11.947945205479453</v>
      </c>
      <c r="AI19" s="32">
        <f>SUM(AI5:AI18)</f>
        <v>32529</v>
      </c>
      <c r="AM19" s="70" t="s">
        <v>12</v>
      </c>
      <c r="AN19" s="71">
        <v>45427</v>
      </c>
      <c r="AO19" s="79">
        <v>1</v>
      </c>
      <c r="AP19" s="79">
        <v>7</v>
      </c>
      <c r="AQ19" s="79">
        <f t="shared" si="7"/>
        <v>8</v>
      </c>
    </row>
    <row r="20" spans="1:43" s="2" customFormat="1" ht="18.75" customHeight="1" thickBot="1" x14ac:dyDescent="0.35">
      <c r="A20" s="70" t="s">
        <v>12</v>
      </c>
      <c r="B20" s="71">
        <v>45792</v>
      </c>
      <c r="C20" s="14">
        <v>18665</v>
      </c>
      <c r="D20" s="16">
        <f t="shared" si="3"/>
        <v>8</v>
      </c>
      <c r="E20" s="16">
        <f t="shared" si="4"/>
        <v>125</v>
      </c>
      <c r="F20" s="18">
        <v>9</v>
      </c>
      <c r="G20" s="14">
        <v>18670</v>
      </c>
      <c r="H20" s="16">
        <f t="shared" si="8"/>
        <v>5</v>
      </c>
      <c r="I20" s="16">
        <f t="shared" si="9"/>
        <v>99</v>
      </c>
      <c r="J20" s="18">
        <v>11</v>
      </c>
      <c r="K20" s="16">
        <f t="shared" si="5"/>
        <v>13</v>
      </c>
      <c r="L20" s="16">
        <f t="shared" si="6"/>
        <v>224</v>
      </c>
      <c r="M20" s="15">
        <v>22</v>
      </c>
      <c r="N20" s="69" t="s">
        <v>77</v>
      </c>
      <c r="AA20" s="33">
        <v>90</v>
      </c>
      <c r="AB20" s="34"/>
      <c r="AC20" s="35">
        <f t="shared" si="0"/>
        <v>16.02</v>
      </c>
      <c r="AD20" s="34"/>
      <c r="AE20" s="36">
        <f t="shared" si="1"/>
        <v>480.59999999999997</v>
      </c>
      <c r="AF20" s="37">
        <f t="shared" si="2"/>
        <v>5767.2</v>
      </c>
      <c r="AG20" s="33"/>
      <c r="AH20" s="38" t="s">
        <v>35</v>
      </c>
      <c r="AI20" s="39">
        <f>AI19/AH19</f>
        <v>2722.5601926163722</v>
      </c>
      <c r="AM20" s="70" t="s">
        <v>13</v>
      </c>
      <c r="AN20" s="71">
        <v>45428</v>
      </c>
      <c r="AO20" s="79">
        <v>4</v>
      </c>
      <c r="AP20" s="79"/>
      <c r="AQ20" s="79">
        <f t="shared" si="7"/>
        <v>4</v>
      </c>
    </row>
    <row r="21" spans="1:43" s="2" customFormat="1" ht="18.75" customHeight="1" thickBot="1" x14ac:dyDescent="0.35">
      <c r="A21" s="70" t="s">
        <v>13</v>
      </c>
      <c r="B21" s="71">
        <v>45793</v>
      </c>
      <c r="C21" s="14">
        <v>18682</v>
      </c>
      <c r="D21" s="16">
        <f t="shared" si="3"/>
        <v>12</v>
      </c>
      <c r="E21" s="16">
        <f t="shared" si="4"/>
        <v>137</v>
      </c>
      <c r="F21" s="18">
        <v>7</v>
      </c>
      <c r="G21" s="14">
        <v>18690</v>
      </c>
      <c r="H21" s="16">
        <f t="shared" si="8"/>
        <v>8</v>
      </c>
      <c r="I21" s="16">
        <f t="shared" si="9"/>
        <v>107</v>
      </c>
      <c r="J21" s="18">
        <v>11</v>
      </c>
      <c r="K21" s="16">
        <f t="shared" si="5"/>
        <v>20</v>
      </c>
      <c r="L21" s="16">
        <f t="shared" si="6"/>
        <v>244</v>
      </c>
      <c r="M21" s="15">
        <v>14</v>
      </c>
      <c r="N21" s="69" t="s">
        <v>18</v>
      </c>
      <c r="AM21" s="70" t="s">
        <v>14</v>
      </c>
      <c r="AN21" s="71">
        <v>45429</v>
      </c>
      <c r="AO21" s="79">
        <v>1</v>
      </c>
      <c r="AP21" s="79">
        <v>4</v>
      </c>
      <c r="AQ21" s="79">
        <f t="shared" si="7"/>
        <v>5</v>
      </c>
    </row>
    <row r="22" spans="1:43" s="2" customFormat="1" ht="18.75" customHeight="1" x14ac:dyDescent="0.3">
      <c r="A22" s="70" t="s">
        <v>14</v>
      </c>
      <c r="B22" s="71">
        <v>45794</v>
      </c>
      <c r="C22" s="14">
        <v>18702</v>
      </c>
      <c r="D22" s="16">
        <f t="shared" si="3"/>
        <v>12</v>
      </c>
      <c r="E22" s="16">
        <f t="shared" si="4"/>
        <v>149</v>
      </c>
      <c r="F22" s="18">
        <v>6</v>
      </c>
      <c r="G22" s="14">
        <v>18712</v>
      </c>
      <c r="H22" s="16">
        <f>IF(G22-C22&gt;0,G22-C22,NA())</f>
        <v>10</v>
      </c>
      <c r="I22" s="16">
        <f t="shared" si="9"/>
        <v>117</v>
      </c>
      <c r="J22" s="18">
        <v>13</v>
      </c>
      <c r="K22" s="16">
        <f t="shared" si="5"/>
        <v>22</v>
      </c>
      <c r="L22" s="16">
        <f t="shared" si="6"/>
        <v>266</v>
      </c>
      <c r="M22" s="15">
        <v>18</v>
      </c>
      <c r="N22" s="69" t="s">
        <v>18</v>
      </c>
      <c r="AA22" s="608" t="s">
        <v>36</v>
      </c>
      <c r="AB22" s="594" t="s">
        <v>37</v>
      </c>
      <c r="AC22" s="614" t="s">
        <v>71</v>
      </c>
      <c r="AD22" s="600"/>
      <c r="AG22" s="580" t="s">
        <v>72</v>
      </c>
      <c r="AH22" s="581"/>
      <c r="AI22" s="582"/>
      <c r="AM22" s="70" t="s">
        <v>15</v>
      </c>
      <c r="AN22" s="71">
        <v>45430</v>
      </c>
      <c r="AO22" s="79"/>
      <c r="AP22" s="79"/>
      <c r="AQ22" s="79">
        <f t="shared" si="7"/>
        <v>0</v>
      </c>
    </row>
    <row r="23" spans="1:43" s="2" customFormat="1" ht="18.75" customHeight="1" thickBot="1" x14ac:dyDescent="0.35">
      <c r="A23" s="70" t="s">
        <v>15</v>
      </c>
      <c r="B23" s="71">
        <v>45795</v>
      </c>
      <c r="C23" s="14">
        <v>18726</v>
      </c>
      <c r="D23" s="16">
        <f t="shared" si="3"/>
        <v>14</v>
      </c>
      <c r="E23" s="16">
        <f t="shared" si="4"/>
        <v>163</v>
      </c>
      <c r="F23" s="18">
        <v>9</v>
      </c>
      <c r="G23" s="14">
        <v>18733</v>
      </c>
      <c r="H23" s="16">
        <f t="shared" si="8"/>
        <v>7</v>
      </c>
      <c r="I23" s="16">
        <f t="shared" si="9"/>
        <v>124</v>
      </c>
      <c r="J23" s="18">
        <v>13</v>
      </c>
      <c r="K23" s="16">
        <f t="shared" si="5"/>
        <v>21</v>
      </c>
      <c r="L23" s="16">
        <f t="shared" si="6"/>
        <v>287</v>
      </c>
      <c r="M23" s="15">
        <v>16</v>
      </c>
      <c r="N23" s="69" t="s">
        <v>18</v>
      </c>
      <c r="AA23" s="609"/>
      <c r="AB23" s="595"/>
      <c r="AC23" s="615"/>
      <c r="AD23" s="601"/>
      <c r="AG23" s="583" t="s">
        <v>73</v>
      </c>
      <c r="AH23" s="584"/>
      <c r="AI23" s="585"/>
      <c r="AM23" s="70" t="s">
        <v>9</v>
      </c>
      <c r="AN23" s="71">
        <v>45431</v>
      </c>
      <c r="AO23" s="79"/>
      <c r="AP23" s="79">
        <v>7</v>
      </c>
      <c r="AQ23" s="79">
        <f t="shared" si="7"/>
        <v>7</v>
      </c>
    </row>
    <row r="24" spans="1:43" s="2" customFormat="1" ht="18.75" customHeight="1" thickBot="1" x14ac:dyDescent="0.35">
      <c r="A24" s="70" t="s">
        <v>9</v>
      </c>
      <c r="B24" s="71">
        <v>45796</v>
      </c>
      <c r="C24" s="14">
        <v>18743</v>
      </c>
      <c r="D24" s="16">
        <f t="shared" si="3"/>
        <v>10</v>
      </c>
      <c r="E24" s="16">
        <f t="shared" si="4"/>
        <v>173</v>
      </c>
      <c r="F24" s="18">
        <v>9</v>
      </c>
      <c r="G24" s="14">
        <v>18746</v>
      </c>
      <c r="H24" s="16">
        <f t="shared" si="8"/>
        <v>3</v>
      </c>
      <c r="I24" s="16">
        <f t="shared" si="9"/>
        <v>127</v>
      </c>
      <c r="J24" s="18">
        <v>19</v>
      </c>
      <c r="K24" s="16">
        <f t="shared" si="5"/>
        <v>13</v>
      </c>
      <c r="L24" s="16">
        <f t="shared" si="6"/>
        <v>300</v>
      </c>
      <c r="M24" s="15">
        <v>22</v>
      </c>
      <c r="N24" s="69" t="s">
        <v>19</v>
      </c>
      <c r="AA24" s="610"/>
      <c r="AB24" s="596"/>
      <c r="AC24" s="616"/>
      <c r="AD24" s="601"/>
      <c r="AG24" s="30" t="s">
        <v>74</v>
      </c>
      <c r="AH24" s="40">
        <v>45244</v>
      </c>
      <c r="AI24" s="41"/>
      <c r="AM24" s="70" t="s">
        <v>10</v>
      </c>
      <c r="AN24" s="71">
        <v>45432</v>
      </c>
      <c r="AO24" s="79"/>
      <c r="AP24" s="79">
        <v>3</v>
      </c>
      <c r="AQ24" s="79">
        <f t="shared" si="7"/>
        <v>3</v>
      </c>
    </row>
    <row r="25" spans="1:43" s="2" customFormat="1" ht="18.75" customHeight="1" thickBot="1" x14ac:dyDescent="0.35">
      <c r="A25" s="70" t="s">
        <v>10</v>
      </c>
      <c r="B25" s="71">
        <v>45797</v>
      </c>
      <c r="C25" s="14">
        <v>18754</v>
      </c>
      <c r="D25" s="16">
        <f t="shared" si="3"/>
        <v>8</v>
      </c>
      <c r="E25" s="16">
        <f t="shared" si="4"/>
        <v>181</v>
      </c>
      <c r="F25" s="18">
        <v>15</v>
      </c>
      <c r="G25" s="14">
        <v>18757</v>
      </c>
      <c r="H25" s="80">
        <f t="shared" si="8"/>
        <v>3</v>
      </c>
      <c r="I25" s="80">
        <f t="shared" si="9"/>
        <v>130</v>
      </c>
      <c r="J25" s="18">
        <v>16</v>
      </c>
      <c r="K25" s="16">
        <f t="shared" si="5"/>
        <v>11</v>
      </c>
      <c r="L25" s="16">
        <f t="shared" si="6"/>
        <v>311</v>
      </c>
      <c r="M25" s="15">
        <v>20</v>
      </c>
      <c r="N25" s="69" t="s">
        <v>82</v>
      </c>
      <c r="AA25" s="76">
        <v>1.0720000000000001</v>
      </c>
      <c r="AB25" s="42">
        <v>2723</v>
      </c>
      <c r="AC25" s="37">
        <f>AA25*AB25</f>
        <v>2919.056</v>
      </c>
      <c r="AG25" s="30" t="s">
        <v>75</v>
      </c>
      <c r="AH25" s="40">
        <v>40883</v>
      </c>
      <c r="AI25" s="32">
        <v>32529</v>
      </c>
      <c r="AM25" s="70" t="s">
        <v>11</v>
      </c>
      <c r="AN25" s="71">
        <v>45433</v>
      </c>
      <c r="AO25" s="79"/>
      <c r="AP25" s="79">
        <v>1</v>
      </c>
      <c r="AQ25" s="79">
        <f t="shared" si="7"/>
        <v>1</v>
      </c>
    </row>
    <row r="26" spans="1:43" s="2" customFormat="1" ht="18.75" customHeight="1" thickBot="1" x14ac:dyDescent="0.35">
      <c r="A26" s="70" t="s">
        <v>11</v>
      </c>
      <c r="B26" s="71">
        <v>45798</v>
      </c>
      <c r="C26" s="14">
        <v>18760</v>
      </c>
      <c r="D26" s="16">
        <f t="shared" si="3"/>
        <v>3</v>
      </c>
      <c r="E26" s="16">
        <f t="shared" si="4"/>
        <v>184</v>
      </c>
      <c r="F26" s="18">
        <v>13</v>
      </c>
      <c r="G26" s="14">
        <v>18767</v>
      </c>
      <c r="H26" s="80">
        <f t="shared" si="8"/>
        <v>7</v>
      </c>
      <c r="I26" s="80">
        <f t="shared" si="9"/>
        <v>137</v>
      </c>
      <c r="J26" s="18">
        <v>17</v>
      </c>
      <c r="K26" s="16">
        <f t="shared" si="5"/>
        <v>10</v>
      </c>
      <c r="L26" s="16">
        <f t="shared" si="6"/>
        <v>321</v>
      </c>
      <c r="M26" s="15">
        <v>20</v>
      </c>
      <c r="N26" s="69" t="s">
        <v>18</v>
      </c>
      <c r="AG26" s="30" t="s">
        <v>40</v>
      </c>
      <c r="AH26" s="2">
        <f>AH24-AH25</f>
        <v>4361</v>
      </c>
      <c r="AI26" s="43"/>
      <c r="AM26" s="70" t="s">
        <v>12</v>
      </c>
      <c r="AN26" s="71">
        <v>45434</v>
      </c>
      <c r="AO26" s="79"/>
      <c r="AP26" s="79"/>
      <c r="AQ26" s="79">
        <f t="shared" si="7"/>
        <v>0</v>
      </c>
    </row>
    <row r="27" spans="1:43" s="2" customFormat="1" ht="18.75" customHeight="1" thickTop="1" thickBot="1" x14ac:dyDescent="0.35">
      <c r="A27" s="70" t="s">
        <v>12</v>
      </c>
      <c r="B27" s="71">
        <v>45799</v>
      </c>
      <c r="C27" s="14">
        <v>18774</v>
      </c>
      <c r="D27" s="16">
        <f t="shared" si="3"/>
        <v>7</v>
      </c>
      <c r="E27" s="16">
        <f t="shared" si="4"/>
        <v>191</v>
      </c>
      <c r="F27" s="18">
        <v>13</v>
      </c>
      <c r="G27" s="14">
        <v>18782</v>
      </c>
      <c r="H27" s="80">
        <f t="shared" si="8"/>
        <v>8</v>
      </c>
      <c r="I27" s="80">
        <f t="shared" si="9"/>
        <v>145</v>
      </c>
      <c r="J27" s="18">
        <v>14</v>
      </c>
      <c r="K27" s="16">
        <f t="shared" si="5"/>
        <v>15</v>
      </c>
      <c r="L27" s="16">
        <f t="shared" si="6"/>
        <v>336</v>
      </c>
      <c r="M27" s="15">
        <v>15</v>
      </c>
      <c r="N27" s="69" t="s">
        <v>62</v>
      </c>
      <c r="AG27" s="44" t="s">
        <v>41</v>
      </c>
      <c r="AH27" s="45">
        <f>AH26/365</f>
        <v>11.947945205479453</v>
      </c>
      <c r="AI27" s="46">
        <f>AI25/AH27</f>
        <v>2722.5601926163722</v>
      </c>
      <c r="AM27" s="70" t="s">
        <v>13</v>
      </c>
      <c r="AN27" s="71">
        <v>45435</v>
      </c>
      <c r="AO27" s="79"/>
      <c r="AP27" s="79"/>
      <c r="AQ27" s="79">
        <f t="shared" si="7"/>
        <v>0</v>
      </c>
    </row>
    <row r="28" spans="1:43" s="2" customFormat="1" ht="18.75" customHeight="1" x14ac:dyDescent="0.3">
      <c r="A28" s="70" t="s">
        <v>13</v>
      </c>
      <c r="B28" s="71">
        <v>45800</v>
      </c>
      <c r="C28" s="14">
        <v>18792</v>
      </c>
      <c r="D28" s="16">
        <f t="shared" si="3"/>
        <v>10</v>
      </c>
      <c r="E28" s="16">
        <f t="shared" si="4"/>
        <v>201</v>
      </c>
      <c r="F28" s="18">
        <v>9</v>
      </c>
      <c r="G28" s="14">
        <v>18802</v>
      </c>
      <c r="H28" s="80">
        <f t="shared" si="8"/>
        <v>10</v>
      </c>
      <c r="I28" s="80">
        <f t="shared" si="9"/>
        <v>155</v>
      </c>
      <c r="J28" s="18">
        <v>9</v>
      </c>
      <c r="K28" s="16">
        <f t="shared" si="5"/>
        <v>20</v>
      </c>
      <c r="L28" s="16">
        <f t="shared" si="6"/>
        <v>356</v>
      </c>
      <c r="M28" s="15">
        <v>11</v>
      </c>
      <c r="N28" s="69" t="s">
        <v>20</v>
      </c>
      <c r="AA28" s="580" t="s">
        <v>76</v>
      </c>
      <c r="AB28" s="592"/>
      <c r="AC28" s="592"/>
      <c r="AD28" s="592"/>
      <c r="AE28" s="593"/>
      <c r="AM28" s="70" t="s">
        <v>14</v>
      </c>
      <c r="AN28" s="71">
        <v>45436</v>
      </c>
      <c r="AO28" s="79"/>
      <c r="AP28" s="79"/>
      <c r="AQ28" s="79">
        <f t="shared" si="7"/>
        <v>0</v>
      </c>
    </row>
    <row r="29" spans="1:43" s="2" customFormat="1" ht="18.75" customHeight="1" x14ac:dyDescent="0.3">
      <c r="A29" s="70" t="s">
        <v>14</v>
      </c>
      <c r="B29" s="71">
        <v>45801</v>
      </c>
      <c r="C29" s="14">
        <v>18817</v>
      </c>
      <c r="D29" s="16">
        <f t="shared" si="3"/>
        <v>15</v>
      </c>
      <c r="E29" s="16">
        <f t="shared" si="4"/>
        <v>216</v>
      </c>
      <c r="F29" s="18">
        <v>6</v>
      </c>
      <c r="G29" s="14">
        <v>18822</v>
      </c>
      <c r="H29" s="80">
        <f t="shared" si="8"/>
        <v>5</v>
      </c>
      <c r="I29" s="80">
        <f t="shared" si="9"/>
        <v>160</v>
      </c>
      <c r="J29" s="18">
        <v>14</v>
      </c>
      <c r="K29" s="16">
        <f t="shared" si="5"/>
        <v>20</v>
      </c>
      <c r="L29" s="16">
        <f t="shared" si="6"/>
        <v>376</v>
      </c>
      <c r="M29" s="15">
        <v>18</v>
      </c>
      <c r="N29" s="69" t="s">
        <v>19</v>
      </c>
      <c r="AA29" s="22" t="s">
        <v>43</v>
      </c>
      <c r="AE29" s="77">
        <f>AE4</f>
        <v>82.236000000000004</v>
      </c>
      <c r="AM29" s="70" t="s">
        <v>15</v>
      </c>
      <c r="AN29" s="71">
        <v>45437</v>
      </c>
      <c r="AO29" s="79"/>
      <c r="AP29" s="79"/>
      <c r="AQ29" s="79">
        <f t="shared" si="7"/>
        <v>0</v>
      </c>
    </row>
    <row r="30" spans="1:43" s="2" customFormat="1" ht="18.75" customHeight="1" thickBot="1" x14ac:dyDescent="0.35">
      <c r="A30" s="70" t="s">
        <v>15</v>
      </c>
      <c r="B30" s="71">
        <v>45802</v>
      </c>
      <c r="C30" s="14">
        <v>18838</v>
      </c>
      <c r="D30" s="16">
        <f t="shared" si="3"/>
        <v>16</v>
      </c>
      <c r="E30" s="16">
        <f t="shared" si="4"/>
        <v>232</v>
      </c>
      <c r="F30" s="18">
        <v>6</v>
      </c>
      <c r="G30" s="14">
        <v>18847</v>
      </c>
      <c r="H30" s="80">
        <f t="shared" si="8"/>
        <v>9</v>
      </c>
      <c r="I30" s="80">
        <f t="shared" si="9"/>
        <v>169</v>
      </c>
      <c r="J30" s="18">
        <v>16</v>
      </c>
      <c r="K30" s="16">
        <f t="shared" si="5"/>
        <v>25</v>
      </c>
      <c r="L30" s="16">
        <f t="shared" si="6"/>
        <v>401</v>
      </c>
      <c r="M30" s="15">
        <v>19</v>
      </c>
      <c r="N30" s="69" t="s">
        <v>18</v>
      </c>
      <c r="AA30" s="22" t="s">
        <v>44</v>
      </c>
      <c r="AE30" s="47">
        <f>AC25/12</f>
        <v>243.25466666666668</v>
      </c>
      <c r="AM30" s="70" t="s">
        <v>9</v>
      </c>
      <c r="AN30" s="71">
        <v>45438</v>
      </c>
      <c r="AO30" s="79"/>
      <c r="AP30" s="79"/>
      <c r="AQ30" s="79">
        <f t="shared" si="7"/>
        <v>0</v>
      </c>
    </row>
    <row r="31" spans="1:43" s="2" customFormat="1" ht="18.75" customHeight="1" thickTop="1" thickBot="1" x14ac:dyDescent="0.35">
      <c r="A31" s="70" t="s">
        <v>9</v>
      </c>
      <c r="B31" s="71">
        <v>45803</v>
      </c>
      <c r="C31" s="14">
        <v>18858</v>
      </c>
      <c r="D31" s="16">
        <f t="shared" si="3"/>
        <v>11</v>
      </c>
      <c r="E31" s="16">
        <f t="shared" si="4"/>
        <v>243</v>
      </c>
      <c r="F31" s="18">
        <v>6</v>
      </c>
      <c r="G31" s="14">
        <v>18866</v>
      </c>
      <c r="H31" s="80">
        <f t="shared" si="8"/>
        <v>8</v>
      </c>
      <c r="I31" s="80">
        <f t="shared" si="9"/>
        <v>177</v>
      </c>
      <c r="J31" s="18">
        <v>18</v>
      </c>
      <c r="K31" s="16">
        <f t="shared" si="5"/>
        <v>19</v>
      </c>
      <c r="L31" s="16">
        <f t="shared" si="6"/>
        <v>420</v>
      </c>
      <c r="M31" s="15">
        <v>23</v>
      </c>
      <c r="N31" s="69" t="s">
        <v>19</v>
      </c>
      <c r="AA31" s="22"/>
      <c r="AC31" s="48" t="str">
        <f>IF(AE31&lt;0,"IZGUBA  €","PRIHRANEK  €")</f>
        <v>PRIHRANEK  €</v>
      </c>
      <c r="AD31" s="49"/>
      <c r="AE31" s="50">
        <f>AE30-AE29</f>
        <v>161.01866666666666</v>
      </c>
      <c r="AM31" s="70" t="s">
        <v>10</v>
      </c>
      <c r="AN31" s="71">
        <v>45439</v>
      </c>
      <c r="AO31" s="79"/>
      <c r="AP31" s="79"/>
      <c r="AQ31" s="79">
        <f t="shared" si="7"/>
        <v>0</v>
      </c>
    </row>
    <row r="32" spans="1:43" s="2" customFormat="1" ht="18.75" customHeight="1" thickTop="1" thickBot="1" x14ac:dyDescent="0.35">
      <c r="A32" s="70" t="s">
        <v>10</v>
      </c>
      <c r="B32" s="71">
        <v>45804</v>
      </c>
      <c r="C32" s="14">
        <v>18876</v>
      </c>
      <c r="D32" s="16">
        <f t="shared" si="3"/>
        <v>10</v>
      </c>
      <c r="E32" s="16">
        <f t="shared" si="4"/>
        <v>253</v>
      </c>
      <c r="F32" s="18">
        <v>10</v>
      </c>
      <c r="G32" s="14">
        <v>18882</v>
      </c>
      <c r="H32" s="80">
        <f t="shared" si="8"/>
        <v>6</v>
      </c>
      <c r="I32" s="80">
        <f t="shared" si="9"/>
        <v>183</v>
      </c>
      <c r="J32" s="18">
        <v>17</v>
      </c>
      <c r="K32" s="16">
        <f t="shared" si="5"/>
        <v>16</v>
      </c>
      <c r="L32" s="16">
        <f t="shared" si="6"/>
        <v>436</v>
      </c>
      <c r="M32" s="15">
        <v>22</v>
      </c>
      <c r="N32" s="69" t="s">
        <v>19</v>
      </c>
      <c r="AA32" s="33"/>
      <c r="AB32" s="34"/>
      <c r="AC32" s="34"/>
      <c r="AD32" s="34"/>
      <c r="AE32" s="51"/>
      <c r="AM32" s="70" t="s">
        <v>11</v>
      </c>
      <c r="AN32" s="71">
        <v>45440</v>
      </c>
      <c r="AO32" s="79"/>
      <c r="AP32" s="79"/>
      <c r="AQ32" s="79">
        <f t="shared" si="7"/>
        <v>0</v>
      </c>
    </row>
    <row r="33" spans="1:43" s="2" customFormat="1" ht="18.75" customHeight="1" x14ac:dyDescent="0.3">
      <c r="A33" s="70" t="s">
        <v>11</v>
      </c>
      <c r="B33" s="71">
        <v>45805</v>
      </c>
      <c r="C33" s="14">
        <v>18888</v>
      </c>
      <c r="D33" s="16">
        <f t="shared" si="3"/>
        <v>6</v>
      </c>
      <c r="E33" s="16">
        <f t="shared" si="4"/>
        <v>259</v>
      </c>
      <c r="F33" s="18">
        <v>9</v>
      </c>
      <c r="G33" s="14">
        <v>18893</v>
      </c>
      <c r="H33" s="80">
        <f t="shared" si="8"/>
        <v>5</v>
      </c>
      <c r="I33" s="80">
        <f t="shared" si="9"/>
        <v>188</v>
      </c>
      <c r="J33" s="18">
        <v>18</v>
      </c>
      <c r="K33" s="16">
        <f t="shared" si="5"/>
        <v>11</v>
      </c>
      <c r="L33" s="16">
        <f t="shared" si="6"/>
        <v>447</v>
      </c>
      <c r="M33" s="15">
        <v>23</v>
      </c>
      <c r="N33" s="69" t="s">
        <v>19</v>
      </c>
      <c r="AM33" s="70" t="s">
        <v>12</v>
      </c>
      <c r="AN33" s="71">
        <v>45441</v>
      </c>
      <c r="AO33" s="79"/>
      <c r="AP33" s="79"/>
      <c r="AQ33" s="79">
        <f t="shared" si="7"/>
        <v>0</v>
      </c>
    </row>
    <row r="34" spans="1:43" s="2" customFormat="1" ht="18.75" customHeight="1" x14ac:dyDescent="0.3">
      <c r="A34" s="70" t="s">
        <v>12</v>
      </c>
      <c r="B34" s="71">
        <v>45806</v>
      </c>
      <c r="C34" s="14">
        <v>18898</v>
      </c>
      <c r="D34" s="16">
        <f t="shared" si="3"/>
        <v>5</v>
      </c>
      <c r="E34" s="16">
        <f t="shared" si="4"/>
        <v>264</v>
      </c>
      <c r="F34" s="18">
        <v>11</v>
      </c>
      <c r="G34" s="14">
        <v>18902</v>
      </c>
      <c r="H34" s="80">
        <f t="shared" si="8"/>
        <v>4</v>
      </c>
      <c r="I34" s="80">
        <f t="shared" si="9"/>
        <v>192</v>
      </c>
      <c r="J34" s="18">
        <v>19</v>
      </c>
      <c r="K34" s="16">
        <f t="shared" si="5"/>
        <v>9</v>
      </c>
      <c r="L34" s="16">
        <f t="shared" si="6"/>
        <v>456</v>
      </c>
      <c r="M34" s="15">
        <v>24</v>
      </c>
      <c r="N34" s="69" t="s">
        <v>19</v>
      </c>
      <c r="AA34" s="2" t="s">
        <v>58</v>
      </c>
      <c r="AM34" s="70" t="s">
        <v>13</v>
      </c>
      <c r="AN34" s="71">
        <v>45442</v>
      </c>
      <c r="AO34" s="79"/>
      <c r="AP34" s="79"/>
      <c r="AQ34" s="79">
        <f t="shared" si="7"/>
        <v>0</v>
      </c>
    </row>
    <row r="35" spans="1:43" s="2" customFormat="1" ht="18.75" customHeight="1" x14ac:dyDescent="0.3">
      <c r="A35" s="70" t="s">
        <v>13</v>
      </c>
      <c r="B35" s="71">
        <v>45807</v>
      </c>
      <c r="C35" s="14">
        <v>18904</v>
      </c>
      <c r="D35" s="16">
        <f t="shared" si="3"/>
        <v>2</v>
      </c>
      <c r="E35" s="16">
        <f t="shared" si="4"/>
        <v>266</v>
      </c>
      <c r="F35" s="18">
        <v>13</v>
      </c>
      <c r="G35" s="14">
        <v>18907</v>
      </c>
      <c r="H35" s="80">
        <f>IF(G35-C35&gt;0,G35-C35,NA())</f>
        <v>3</v>
      </c>
      <c r="I35" s="80">
        <f t="shared" si="9"/>
        <v>195</v>
      </c>
      <c r="J35" s="18">
        <v>21</v>
      </c>
      <c r="K35" s="16">
        <f t="shared" si="5"/>
        <v>5</v>
      </c>
      <c r="L35" s="16">
        <f t="shared" si="6"/>
        <v>461</v>
      </c>
      <c r="M35" s="15">
        <v>24</v>
      </c>
      <c r="N35" s="69" t="s">
        <v>19</v>
      </c>
      <c r="AM35" s="70" t="s">
        <v>14</v>
      </c>
      <c r="AN35" s="71">
        <v>45443</v>
      </c>
      <c r="AO35" s="79"/>
      <c r="AP35" s="79"/>
      <c r="AQ35" s="79">
        <f t="shared" si="7"/>
        <v>0</v>
      </c>
    </row>
    <row r="36" spans="1:43" s="2" customFormat="1" ht="18.75" customHeight="1" x14ac:dyDescent="0.3">
      <c r="A36" s="70" t="s">
        <v>14</v>
      </c>
      <c r="B36" s="71">
        <v>45808</v>
      </c>
      <c r="C36" s="14">
        <v>18910</v>
      </c>
      <c r="D36" s="16">
        <f t="shared" si="3"/>
        <v>3</v>
      </c>
      <c r="E36" s="16">
        <f t="shared" si="4"/>
        <v>269</v>
      </c>
      <c r="F36" s="18">
        <v>16</v>
      </c>
      <c r="G36" s="14">
        <v>18911</v>
      </c>
      <c r="H36" s="80">
        <f>IF(G36-C36&gt;0,G36-C36,NA())</f>
        <v>1</v>
      </c>
      <c r="I36" s="80">
        <f t="shared" si="9"/>
        <v>196</v>
      </c>
      <c r="J36" s="18">
        <v>24</v>
      </c>
      <c r="K36" s="16">
        <f t="shared" si="5"/>
        <v>4</v>
      </c>
      <c r="L36" s="16">
        <f t="shared" si="6"/>
        <v>465</v>
      </c>
      <c r="M36" s="15">
        <v>27</v>
      </c>
      <c r="N36" s="69" t="s">
        <v>19</v>
      </c>
      <c r="AM36" s="81" t="s">
        <v>67</v>
      </c>
      <c r="AN36" s="82"/>
      <c r="AO36" s="83">
        <f>SUM(AO5:AO35)</f>
        <v>105</v>
      </c>
      <c r="AP36" s="83">
        <f>SUM(AP5:AP35)</f>
        <v>52</v>
      </c>
      <c r="AQ36" s="83">
        <f>AO36+AP36</f>
        <v>157</v>
      </c>
    </row>
    <row r="37" spans="1:43" s="2" customFormat="1" ht="28.5" customHeight="1" x14ac:dyDescent="0.3">
      <c r="A37" s="75" t="s">
        <v>45</v>
      </c>
      <c r="B37" s="52"/>
      <c r="C37" s="52"/>
      <c r="D37" s="52">
        <f>AVERAGE(D6:D35)</f>
        <v>8.8666666666666671</v>
      </c>
      <c r="E37" s="52"/>
      <c r="F37" s="52">
        <f>AVERAGE(F6:F36)</f>
        <v>10.225806451612904</v>
      </c>
      <c r="G37" s="52"/>
      <c r="H37" s="52">
        <f>AVERAGE(H6:H35)</f>
        <v>6.5</v>
      </c>
      <c r="I37" s="52"/>
      <c r="J37" s="52">
        <f>AVERAGE(J6:J36)</f>
        <v>15.225806451612904</v>
      </c>
      <c r="K37" s="52">
        <f>AVERAGE(K6:K35)</f>
        <v>15.366666666666667</v>
      </c>
      <c r="L37" s="52"/>
      <c r="M37" s="52">
        <f>AVERAGE(M6:M36)</f>
        <v>19.096774193548388</v>
      </c>
      <c r="N37" s="52"/>
      <c r="AA37" s="54"/>
      <c r="AB37" s="54"/>
      <c r="AC37" s="54"/>
      <c r="AD37" s="54"/>
      <c r="AE37" s="54"/>
      <c r="AF37" s="54"/>
      <c r="AG37" s="53"/>
      <c r="AH37" s="53"/>
      <c r="AI37" s="53"/>
      <c r="AM37" s="81" t="s">
        <v>45</v>
      </c>
      <c r="AN37" s="82"/>
      <c r="AO37" s="83">
        <f>AVERAGE(AO5:AO35)</f>
        <v>11.666666666666666</v>
      </c>
      <c r="AP37" s="83">
        <f t="shared" ref="AP37" si="10">AVERAGE(AP5:AP35)</f>
        <v>5.7777777777777777</v>
      </c>
      <c r="AQ37" s="83">
        <f>AO37+AP37</f>
        <v>17.444444444444443</v>
      </c>
    </row>
    <row r="38" spans="1:43" s="2" customFormat="1" ht="15.6" x14ac:dyDescent="0.3">
      <c r="A38" s="55" t="s">
        <v>46</v>
      </c>
      <c r="B38" s="56" t="s">
        <v>47</v>
      </c>
      <c r="C38" s="56" t="s">
        <v>48</v>
      </c>
      <c r="D38" s="56" t="s">
        <v>49</v>
      </c>
      <c r="E38" s="56" t="s">
        <v>50</v>
      </c>
      <c r="F38" s="57" t="s">
        <v>51</v>
      </c>
      <c r="G38" s="58"/>
      <c r="H38" s="55" t="s">
        <v>46</v>
      </c>
      <c r="I38" s="56" t="s">
        <v>47</v>
      </c>
      <c r="J38" s="56" t="s">
        <v>48</v>
      </c>
      <c r="K38" s="56" t="s">
        <v>49</v>
      </c>
      <c r="L38" s="56" t="s">
        <v>50</v>
      </c>
      <c r="M38" s="57" t="s">
        <v>51</v>
      </c>
    </row>
    <row r="39" spans="1:43" s="2" customFormat="1" ht="15.6" x14ac:dyDescent="0.3">
      <c r="A39" s="59" t="s">
        <v>52</v>
      </c>
      <c r="B39" s="60">
        <v>507</v>
      </c>
      <c r="C39" s="60">
        <v>627</v>
      </c>
      <c r="D39" s="61">
        <f>SUM(B39:C39)</f>
        <v>1134</v>
      </c>
      <c r="E39" s="62">
        <v>201.93</v>
      </c>
      <c r="F39" s="63">
        <f>E39/D39</f>
        <v>0.17806878306878307</v>
      </c>
      <c r="H39" s="59" t="s">
        <v>53</v>
      </c>
      <c r="I39" s="61">
        <f>B39-I36</f>
        <v>311</v>
      </c>
      <c r="J39" s="61">
        <f>C39-E36</f>
        <v>358</v>
      </c>
      <c r="K39" s="61">
        <f>SUM(I39:J39)</f>
        <v>669</v>
      </c>
      <c r="L39" s="72">
        <f>K39*F39</f>
        <v>119.12801587301587</v>
      </c>
      <c r="M39" s="63">
        <f>L39/K39</f>
        <v>0.17806878306878307</v>
      </c>
    </row>
    <row r="40" spans="1:43" s="2" customFormat="1" ht="15.6" x14ac:dyDescent="0.3"/>
    <row r="41" spans="1:43" s="2" customFormat="1" ht="15.6" x14ac:dyDescent="0.3"/>
    <row r="42" spans="1:43" s="2" customFormat="1" ht="15.6" x14ac:dyDescent="0.3"/>
    <row r="43" spans="1:43" s="2" customFormat="1" ht="15.6" x14ac:dyDescent="0.3"/>
    <row r="44" spans="1:43" s="2" customFormat="1" ht="15.6" x14ac:dyDescent="0.3"/>
    <row r="45" spans="1:43" s="2" customFormat="1" ht="15.6" x14ac:dyDescent="0.3"/>
    <row r="46" spans="1:43" s="2" customFormat="1" ht="15.6" x14ac:dyDescent="0.3"/>
    <row r="47" spans="1:43" s="2" customFormat="1" ht="15.6" x14ac:dyDescent="0.3"/>
    <row r="48" spans="1:43" s="2" customFormat="1" ht="15.6" x14ac:dyDescent="0.3"/>
    <row r="49" s="2" customFormat="1" ht="15.6" x14ac:dyDescent="0.3"/>
    <row r="50" s="2" customFormat="1" ht="15.6" x14ac:dyDescent="0.3"/>
    <row r="51" s="2" customFormat="1" ht="15.6" x14ac:dyDescent="0.3"/>
    <row r="52" s="2" customFormat="1" ht="15.6" x14ac:dyDescent="0.3"/>
    <row r="53" s="2" customFormat="1" ht="15.6" x14ac:dyDescent="0.3"/>
    <row r="54" s="2" customFormat="1" ht="15.6" x14ac:dyDescent="0.3"/>
    <row r="55" s="2" customFormat="1" ht="15.6" x14ac:dyDescent="0.3"/>
    <row r="56" s="2" customFormat="1" ht="15.6" x14ac:dyDescent="0.3"/>
    <row r="57" s="2" customFormat="1" ht="15.6" x14ac:dyDescent="0.3"/>
    <row r="58" s="2" customFormat="1" ht="15.6" x14ac:dyDescent="0.3"/>
    <row r="59" s="2" customFormat="1" ht="15.6" x14ac:dyDescent="0.3"/>
    <row r="60" s="2" customFormat="1" ht="15.6" x14ac:dyDescent="0.3"/>
    <row r="61" s="2" customFormat="1" ht="15.6" x14ac:dyDescent="0.3"/>
    <row r="62" s="2" customFormat="1" ht="15.6" x14ac:dyDescent="0.3"/>
    <row r="63" s="2" customFormat="1" ht="15.6" x14ac:dyDescent="0.3"/>
    <row r="64" s="2" customFormat="1" ht="15.6" x14ac:dyDescent="0.3"/>
    <row r="65" s="2" customFormat="1" ht="15.6" x14ac:dyDescent="0.3"/>
    <row r="66" s="2" customFormat="1" ht="15.6" x14ac:dyDescent="0.3"/>
    <row r="67" s="2" customFormat="1" ht="15.6" x14ac:dyDescent="0.3"/>
    <row r="68" s="2" customFormat="1" ht="15.6" x14ac:dyDescent="0.3"/>
    <row r="69" s="2" customFormat="1" ht="15.6" x14ac:dyDescent="0.3"/>
    <row r="70" s="2" customFormat="1" ht="15.6" x14ac:dyDescent="0.3"/>
    <row r="71" s="2" customFormat="1" ht="15.6" x14ac:dyDescent="0.3"/>
    <row r="72" s="2" customFormat="1" ht="15.6" x14ac:dyDescent="0.3"/>
    <row r="73" s="2" customFormat="1" ht="15.6" x14ac:dyDescent="0.3"/>
    <row r="74" s="2" customFormat="1" ht="15.6" x14ac:dyDescent="0.3"/>
    <row r="75" s="2" customFormat="1" ht="15.6" x14ac:dyDescent="0.3"/>
    <row r="76" s="2" customFormat="1" ht="15.6" x14ac:dyDescent="0.3"/>
    <row r="77" s="2" customFormat="1" ht="15.6" x14ac:dyDescent="0.3"/>
    <row r="78" s="2" customFormat="1" ht="15.6" x14ac:dyDescent="0.3"/>
    <row r="79" s="2" customFormat="1" ht="15.6" x14ac:dyDescent="0.3"/>
    <row r="80" s="2" customFormat="1" ht="15.6" x14ac:dyDescent="0.3"/>
    <row r="81" s="2" customFormat="1" ht="15.6" x14ac:dyDescent="0.3"/>
    <row r="82" s="2" customFormat="1" ht="15.6" x14ac:dyDescent="0.3"/>
    <row r="83" s="2" customFormat="1" ht="15.6" x14ac:dyDescent="0.3"/>
    <row r="84" s="2" customFormat="1" ht="15.6" x14ac:dyDescent="0.3"/>
    <row r="85" s="2" customFormat="1" ht="15.6" x14ac:dyDescent="0.3"/>
    <row r="86" s="2" customFormat="1" ht="15.6" x14ac:dyDescent="0.3"/>
    <row r="87" s="2" customFormat="1" ht="15.6" x14ac:dyDescent="0.3"/>
    <row r="88" s="2" customFormat="1" ht="15.6" x14ac:dyDescent="0.3"/>
    <row r="89" s="2" customFormat="1" ht="15.6" x14ac:dyDescent="0.3"/>
    <row r="90" s="2" customFormat="1" ht="15.6" x14ac:dyDescent="0.3"/>
    <row r="91" s="2" customFormat="1" ht="15.6" x14ac:dyDescent="0.3"/>
    <row r="92" s="2" customFormat="1" ht="15.6" x14ac:dyDescent="0.3"/>
    <row r="93" s="2" customFormat="1" ht="15.6" x14ac:dyDescent="0.3"/>
    <row r="94" s="2" customFormat="1" ht="15.6" x14ac:dyDescent="0.3"/>
    <row r="95" s="2" customFormat="1" ht="15.6" x14ac:dyDescent="0.3"/>
    <row r="96" s="2" customFormat="1" ht="15.6" x14ac:dyDescent="0.3"/>
    <row r="97" s="2" customFormat="1" ht="15.6" x14ac:dyDescent="0.3"/>
    <row r="98" s="2" customFormat="1" ht="15.6" x14ac:dyDescent="0.3"/>
    <row r="99" s="2" customFormat="1" ht="15.6" x14ac:dyDescent="0.3"/>
    <row r="100" s="2" customFormat="1" ht="15.6" x14ac:dyDescent="0.3"/>
    <row r="101" s="2" customFormat="1" ht="15.6" x14ac:dyDescent="0.3"/>
    <row r="102" s="2" customFormat="1" ht="15.6" x14ac:dyDescent="0.3"/>
    <row r="103" s="2" customFormat="1" ht="15.6" x14ac:dyDescent="0.3"/>
    <row r="104" s="2" customFormat="1" ht="15.6" x14ac:dyDescent="0.3"/>
    <row r="105" s="2" customFormat="1" ht="15.6" x14ac:dyDescent="0.3"/>
    <row r="106" s="2" customFormat="1" ht="15.6" x14ac:dyDescent="0.3"/>
    <row r="107" s="2" customFormat="1" ht="15.6" x14ac:dyDescent="0.3"/>
    <row r="108" s="2" customFormat="1" ht="15.6" x14ac:dyDescent="0.3"/>
    <row r="109" s="2" customFormat="1" ht="15.6" x14ac:dyDescent="0.3"/>
    <row r="110" s="2" customFormat="1" ht="15.6" x14ac:dyDescent="0.3"/>
    <row r="111" s="2" customFormat="1" ht="15.6" x14ac:dyDescent="0.3"/>
    <row r="112" s="2" customFormat="1" ht="15.6" x14ac:dyDescent="0.3"/>
    <row r="113" s="2" customFormat="1" ht="15.6" x14ac:dyDescent="0.3"/>
    <row r="114" s="2" customFormat="1" ht="15.6" x14ac:dyDescent="0.3"/>
    <row r="115" s="2" customFormat="1" ht="15.6" x14ac:dyDescent="0.3"/>
    <row r="116" s="2" customFormat="1" ht="15.6" x14ac:dyDescent="0.3"/>
    <row r="117" s="2" customFormat="1" ht="15.6" x14ac:dyDescent="0.3"/>
    <row r="118" s="2" customFormat="1" ht="15.6" x14ac:dyDescent="0.3"/>
    <row r="119" s="2" customFormat="1" ht="15.6" x14ac:dyDescent="0.3"/>
    <row r="120" s="2" customFormat="1" ht="15.6" x14ac:dyDescent="0.3"/>
    <row r="121" s="2" customFormat="1" ht="15.6" x14ac:dyDescent="0.3"/>
    <row r="122" s="2" customFormat="1" ht="15.6" x14ac:dyDescent="0.3"/>
    <row r="123" s="2" customFormat="1" ht="15.6" x14ac:dyDescent="0.3"/>
    <row r="124" s="2" customFormat="1" ht="15.6" x14ac:dyDescent="0.3"/>
    <row r="125" s="2" customFormat="1" ht="15.6" x14ac:dyDescent="0.3"/>
    <row r="126" s="2" customFormat="1" ht="15.6" x14ac:dyDescent="0.3"/>
    <row r="127" s="2" customFormat="1" ht="15.6" x14ac:dyDescent="0.3"/>
    <row r="128" s="2" customFormat="1" ht="15.6" x14ac:dyDescent="0.3"/>
    <row r="129" s="2" customFormat="1" ht="15.6" x14ac:dyDescent="0.3"/>
    <row r="130" s="2" customFormat="1" ht="15.6" x14ac:dyDescent="0.3"/>
    <row r="131" s="2" customFormat="1" ht="15.6" x14ac:dyDescent="0.3"/>
    <row r="132" s="2" customFormat="1" ht="15.6" x14ac:dyDescent="0.3"/>
    <row r="133" s="2" customFormat="1" ht="15.6" x14ac:dyDescent="0.3"/>
    <row r="134" s="2" customFormat="1" ht="15.6" x14ac:dyDescent="0.3"/>
    <row r="135" s="2" customFormat="1" ht="15.6" x14ac:dyDescent="0.3"/>
    <row r="136" s="2" customFormat="1" ht="15.6" x14ac:dyDescent="0.3"/>
    <row r="137" s="2" customFormat="1" ht="15.6" x14ac:dyDescent="0.3"/>
    <row r="138" s="2" customFormat="1" ht="15.6" x14ac:dyDescent="0.3"/>
    <row r="139" s="2" customFormat="1" ht="15.6" x14ac:dyDescent="0.3"/>
    <row r="140" s="2" customFormat="1" ht="15.6" x14ac:dyDescent="0.3"/>
    <row r="141" s="2" customFormat="1" ht="15.6" x14ac:dyDescent="0.3"/>
    <row r="142" s="2" customFormat="1" ht="15.6" x14ac:dyDescent="0.3"/>
    <row r="143" s="2" customFormat="1" ht="15.6" x14ac:dyDescent="0.3"/>
    <row r="144" s="2" customFormat="1" ht="15.6" x14ac:dyDescent="0.3"/>
    <row r="145" s="2" customFormat="1" ht="15.6" x14ac:dyDescent="0.3"/>
    <row r="146" s="2" customFormat="1" ht="15.6" x14ac:dyDescent="0.3"/>
    <row r="147" s="2" customFormat="1" ht="15.6" x14ac:dyDescent="0.3"/>
    <row r="148" s="2" customFormat="1" ht="15.6" x14ac:dyDescent="0.3"/>
    <row r="149" s="2" customFormat="1" ht="15.6" x14ac:dyDescent="0.3"/>
    <row r="150" s="2" customFormat="1" ht="15.6" x14ac:dyDescent="0.3"/>
    <row r="151" s="2" customFormat="1" ht="15.6" x14ac:dyDescent="0.3"/>
    <row r="152" s="2" customFormat="1" ht="15.6" x14ac:dyDescent="0.3"/>
    <row r="153" s="2" customFormat="1" ht="15.6" x14ac:dyDescent="0.3"/>
    <row r="154" s="2" customFormat="1" ht="15.6" x14ac:dyDescent="0.3"/>
    <row r="155" s="2" customFormat="1" ht="15.6" x14ac:dyDescent="0.3"/>
    <row r="156" s="2" customFormat="1" ht="15.6" x14ac:dyDescent="0.3"/>
    <row r="157" s="2" customFormat="1" ht="15.6" x14ac:dyDescent="0.3"/>
    <row r="158" s="2" customFormat="1" ht="15.6" x14ac:dyDescent="0.3"/>
    <row r="159" s="2" customFormat="1" ht="15.6" x14ac:dyDescent="0.3"/>
    <row r="160" s="2" customFormat="1" ht="15.6" x14ac:dyDescent="0.3"/>
    <row r="161" s="2" customFormat="1" ht="15.6" x14ac:dyDescent="0.3"/>
    <row r="162" s="2" customFormat="1" ht="15.6" x14ac:dyDescent="0.3"/>
    <row r="163" s="2" customFormat="1" ht="15.6" x14ac:dyDescent="0.3"/>
    <row r="164" s="2" customFormat="1" ht="15.6" x14ac:dyDescent="0.3"/>
    <row r="165" s="2" customFormat="1" ht="15.6" x14ac:dyDescent="0.3"/>
    <row r="166" s="2" customFormat="1" ht="15.6" x14ac:dyDescent="0.3"/>
    <row r="167" s="2" customFormat="1" ht="15.6" x14ac:dyDescent="0.3"/>
    <row r="168" s="2" customFormat="1" ht="15.6" x14ac:dyDescent="0.3"/>
    <row r="169" s="2" customFormat="1" ht="15.6" x14ac:dyDescent="0.3"/>
    <row r="170" s="2" customFormat="1" ht="15.6" x14ac:dyDescent="0.3"/>
    <row r="171" s="2" customFormat="1" ht="15.6" x14ac:dyDescent="0.3"/>
    <row r="172" s="2" customFormat="1" ht="15.6" x14ac:dyDescent="0.3"/>
    <row r="173" s="2" customFormat="1" ht="15.6" x14ac:dyDescent="0.3"/>
    <row r="174" s="2" customFormat="1" ht="15.6" x14ac:dyDescent="0.3"/>
    <row r="175" s="2" customFormat="1" ht="15.6" x14ac:dyDescent="0.3"/>
    <row r="176" s="2" customFormat="1" ht="15.6" x14ac:dyDescent="0.3"/>
    <row r="177" spans="3:13" s="2" customFormat="1" ht="15.6" x14ac:dyDescent="0.3"/>
    <row r="178" spans="3:13" s="2" customFormat="1" ht="15.6" x14ac:dyDescent="0.3"/>
    <row r="179" spans="3:13" s="2" customFormat="1" ht="15.6" x14ac:dyDescent="0.3"/>
    <row r="180" spans="3:13" s="2" customFormat="1" ht="15.6" x14ac:dyDescent="0.3"/>
    <row r="181" spans="3:13" s="2" customFormat="1" ht="15.6" x14ac:dyDescent="0.3"/>
    <row r="182" spans="3:13" s="2" customFormat="1" ht="15.6" x14ac:dyDescent="0.3"/>
    <row r="183" spans="3:13" s="2" customFormat="1" ht="15.6" x14ac:dyDescent="0.3"/>
    <row r="184" spans="3:13" s="2" customFormat="1" ht="15.6" x14ac:dyDescent="0.3"/>
    <row r="185" spans="3:13" s="2" customFormat="1" ht="15.6" x14ac:dyDescent="0.3"/>
    <row r="186" spans="3:13" s="2" customFormat="1" ht="15.6" x14ac:dyDescent="0.3"/>
    <row r="187" spans="3:13" x14ac:dyDescent="0.25">
      <c r="C187" s="1"/>
      <c r="F187" s="1"/>
      <c r="G187" s="1"/>
      <c r="J187" s="1"/>
      <c r="M187" s="1"/>
    </row>
    <row r="188" spans="3:13" x14ac:dyDescent="0.25">
      <c r="C188" s="1"/>
      <c r="F188" s="1"/>
      <c r="G188" s="1"/>
      <c r="J188" s="1"/>
      <c r="M188" s="1"/>
    </row>
    <row r="189" spans="3:13" x14ac:dyDescent="0.25">
      <c r="C189" s="1"/>
      <c r="F189" s="1"/>
      <c r="G189" s="1"/>
      <c r="J189" s="1"/>
      <c r="M189" s="1"/>
    </row>
    <row r="190" spans="3:13" x14ac:dyDescent="0.25">
      <c r="C190" s="1"/>
      <c r="F190" s="1"/>
      <c r="G190" s="1"/>
      <c r="J190" s="1"/>
      <c r="M190" s="1"/>
    </row>
    <row r="191" spans="3:13" x14ac:dyDescent="0.25">
      <c r="C191" s="1"/>
      <c r="F191" s="1"/>
      <c r="G191" s="1"/>
      <c r="J191" s="1"/>
      <c r="M191" s="1"/>
    </row>
    <row r="192" spans="3:13" x14ac:dyDescent="0.25">
      <c r="C192" s="1"/>
      <c r="F192" s="1"/>
      <c r="G192" s="1"/>
      <c r="J192" s="1"/>
      <c r="M192" s="1"/>
    </row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="1" customFormat="1" x14ac:dyDescent="0.25"/>
    <row r="1314" s="1" customFormat="1" x14ac:dyDescent="0.25"/>
    <row r="1315" s="1" customFormat="1" x14ac:dyDescent="0.25"/>
    <row r="1316" s="1" customFormat="1" x14ac:dyDescent="0.25"/>
    <row r="1317" s="1" customFormat="1" x14ac:dyDescent="0.25"/>
    <row r="1318" s="1" customFormat="1" x14ac:dyDescent="0.25"/>
    <row r="1319" s="1" customFormat="1" x14ac:dyDescent="0.25"/>
    <row r="1320" s="1" customFormat="1" x14ac:dyDescent="0.25"/>
    <row r="1321" s="1" customFormat="1" x14ac:dyDescent="0.25"/>
    <row r="1322" s="1" customFormat="1" x14ac:dyDescent="0.25"/>
    <row r="1323" s="1" customFormat="1" x14ac:dyDescent="0.25"/>
    <row r="1324" s="1" customFormat="1" x14ac:dyDescent="0.25"/>
    <row r="1325" s="1" customFormat="1" x14ac:dyDescent="0.25"/>
    <row r="1326" s="1" customFormat="1" x14ac:dyDescent="0.25"/>
    <row r="1327" s="1" customFormat="1" x14ac:dyDescent="0.25"/>
    <row r="1328" s="1" customFormat="1" x14ac:dyDescent="0.25"/>
    <row r="1329" s="1" customFormat="1" x14ac:dyDescent="0.25"/>
    <row r="1330" s="1" customFormat="1" x14ac:dyDescent="0.25"/>
    <row r="1331" s="1" customFormat="1" x14ac:dyDescent="0.25"/>
    <row r="1332" s="1" customFormat="1" x14ac:dyDescent="0.25"/>
    <row r="1333" s="1" customFormat="1" x14ac:dyDescent="0.25"/>
    <row r="1334" s="1" customFormat="1" x14ac:dyDescent="0.25"/>
    <row r="1335" s="1" customFormat="1" x14ac:dyDescent="0.25"/>
    <row r="1336" s="1" customFormat="1" x14ac:dyDescent="0.25"/>
    <row r="1337" s="1" customFormat="1" x14ac:dyDescent="0.25"/>
    <row r="1338" s="1" customFormat="1" x14ac:dyDescent="0.25"/>
    <row r="1339" s="1" customFormat="1" x14ac:dyDescent="0.25"/>
    <row r="1340" s="1" customFormat="1" x14ac:dyDescent="0.25"/>
    <row r="1341" s="1" customFormat="1" x14ac:dyDescent="0.25"/>
    <row r="1342" s="1" customFormat="1" x14ac:dyDescent="0.25"/>
    <row r="1343" s="1" customFormat="1" x14ac:dyDescent="0.25"/>
    <row r="1344" s="1" customFormat="1" x14ac:dyDescent="0.25"/>
    <row r="1345" s="1" customFormat="1" x14ac:dyDescent="0.25"/>
    <row r="1346" s="1" customFormat="1" x14ac:dyDescent="0.25"/>
    <row r="1347" s="1" customFormat="1" x14ac:dyDescent="0.25"/>
    <row r="1348" s="1" customFormat="1" x14ac:dyDescent="0.25"/>
    <row r="1349" s="1" customFormat="1" x14ac:dyDescent="0.25"/>
    <row r="1350" s="1" customFormat="1" x14ac:dyDescent="0.25"/>
    <row r="1351" s="1" customFormat="1" x14ac:dyDescent="0.25"/>
    <row r="1352" s="1" customFormat="1" x14ac:dyDescent="0.25"/>
    <row r="1353" s="1" customFormat="1" x14ac:dyDescent="0.25"/>
    <row r="1354" s="1" customFormat="1" x14ac:dyDescent="0.25"/>
    <row r="1355" s="1" customFormat="1" x14ac:dyDescent="0.25"/>
    <row r="1356" s="1" customFormat="1" x14ac:dyDescent="0.25"/>
    <row r="1357" s="1" customFormat="1" x14ac:dyDescent="0.25"/>
    <row r="1358" s="1" customFormat="1" x14ac:dyDescent="0.25"/>
    <row r="1359" s="1" customFormat="1" x14ac:dyDescent="0.25"/>
    <row r="1360" s="1" customFormat="1" x14ac:dyDescent="0.25"/>
    <row r="1361" s="1" customFormat="1" x14ac:dyDescent="0.25"/>
    <row r="1362" s="1" customFormat="1" x14ac:dyDescent="0.25"/>
    <row r="1363" s="1" customFormat="1" x14ac:dyDescent="0.25"/>
    <row r="1364" s="1" customFormat="1" x14ac:dyDescent="0.25"/>
    <row r="1365" s="1" customFormat="1" x14ac:dyDescent="0.25"/>
    <row r="1366" s="1" customFormat="1" x14ac:dyDescent="0.25"/>
    <row r="1367" s="1" customFormat="1" x14ac:dyDescent="0.25"/>
    <row r="1368" s="1" customFormat="1" x14ac:dyDescent="0.25"/>
    <row r="1369" s="1" customFormat="1" x14ac:dyDescent="0.25"/>
    <row r="1370" s="1" customFormat="1" x14ac:dyDescent="0.25"/>
    <row r="1371" s="1" customFormat="1" x14ac:dyDescent="0.25"/>
    <row r="1372" s="1" customFormat="1" x14ac:dyDescent="0.25"/>
    <row r="1373" s="1" customFormat="1" x14ac:dyDescent="0.25"/>
    <row r="1374" s="1" customFormat="1" x14ac:dyDescent="0.25"/>
    <row r="1375" s="1" customFormat="1" x14ac:dyDescent="0.25"/>
    <row r="1376" s="1" customFormat="1" x14ac:dyDescent="0.25"/>
    <row r="1377" s="1" customFormat="1" x14ac:dyDescent="0.25"/>
    <row r="1378" s="1" customFormat="1" x14ac:dyDescent="0.25"/>
    <row r="1379" s="1" customFormat="1" x14ac:dyDescent="0.25"/>
    <row r="1380" s="1" customFormat="1" x14ac:dyDescent="0.25"/>
    <row r="1381" s="1" customFormat="1" x14ac:dyDescent="0.25"/>
    <row r="1382" s="1" customFormat="1" x14ac:dyDescent="0.25"/>
    <row r="1383" s="1" customFormat="1" x14ac:dyDescent="0.25"/>
    <row r="1384" s="1" customFormat="1" x14ac:dyDescent="0.25"/>
    <row r="1385" s="1" customFormat="1" x14ac:dyDescent="0.25"/>
    <row r="1386" s="1" customFormat="1" x14ac:dyDescent="0.25"/>
    <row r="1387" s="1" customFormat="1" x14ac:dyDescent="0.25"/>
    <row r="1388" s="1" customFormat="1" x14ac:dyDescent="0.25"/>
    <row r="1389" s="1" customFormat="1" x14ac:dyDescent="0.25"/>
    <row r="1390" s="1" customFormat="1" x14ac:dyDescent="0.25"/>
    <row r="1391" s="1" customFormat="1" x14ac:dyDescent="0.25"/>
    <row r="1392" s="1" customFormat="1" x14ac:dyDescent="0.25"/>
    <row r="1393" s="1" customFormat="1" x14ac:dyDescent="0.25"/>
    <row r="1394" s="1" customFormat="1" x14ac:dyDescent="0.25"/>
    <row r="1395" s="1" customFormat="1" x14ac:dyDescent="0.25"/>
    <row r="1396" s="1" customFormat="1" x14ac:dyDescent="0.25"/>
    <row r="1397" s="1" customFormat="1" x14ac:dyDescent="0.25"/>
    <row r="1398" s="1" customFormat="1" x14ac:dyDescent="0.25"/>
    <row r="1399" s="1" customFormat="1" x14ac:dyDescent="0.25"/>
    <row r="1400" s="1" customFormat="1" x14ac:dyDescent="0.25"/>
    <row r="1401" s="1" customFormat="1" x14ac:dyDescent="0.25"/>
    <row r="1402" s="1" customFormat="1" x14ac:dyDescent="0.25"/>
    <row r="1403" s="1" customFormat="1" x14ac:dyDescent="0.25"/>
    <row r="1404" s="1" customFormat="1" x14ac:dyDescent="0.25"/>
    <row r="1405" s="1" customFormat="1" x14ac:dyDescent="0.25"/>
    <row r="1406" s="1" customFormat="1" x14ac:dyDescent="0.25"/>
    <row r="1407" s="1" customFormat="1" x14ac:dyDescent="0.25"/>
    <row r="1408" s="1" customFormat="1" x14ac:dyDescent="0.25"/>
    <row r="1409" s="1" customFormat="1" x14ac:dyDescent="0.25"/>
    <row r="1410" s="1" customFormat="1" x14ac:dyDescent="0.25"/>
    <row r="1411" s="1" customFormat="1" x14ac:dyDescent="0.25"/>
    <row r="1412" s="1" customFormat="1" x14ac:dyDescent="0.25"/>
    <row r="1413" s="1" customFormat="1" x14ac:dyDescent="0.25"/>
    <row r="1414" s="1" customFormat="1" x14ac:dyDescent="0.25"/>
    <row r="1415" s="1" customFormat="1" x14ac:dyDescent="0.25"/>
    <row r="1416" s="1" customFormat="1" x14ac:dyDescent="0.25"/>
    <row r="1417" s="1" customFormat="1" x14ac:dyDescent="0.25"/>
    <row r="1418" s="1" customFormat="1" x14ac:dyDescent="0.25"/>
    <row r="1419" s="1" customFormat="1" x14ac:dyDescent="0.25"/>
    <row r="1420" s="1" customFormat="1" x14ac:dyDescent="0.25"/>
    <row r="1421" s="1" customFormat="1" x14ac:dyDescent="0.25"/>
    <row r="1422" s="1" customFormat="1" x14ac:dyDescent="0.25"/>
    <row r="1423" s="1" customFormat="1" x14ac:dyDescent="0.25"/>
    <row r="1424" s="1" customFormat="1" x14ac:dyDescent="0.25"/>
    <row r="1425" s="1" customFormat="1" x14ac:dyDescent="0.25"/>
    <row r="1426" s="1" customFormat="1" x14ac:dyDescent="0.25"/>
    <row r="1427" s="1" customFormat="1" x14ac:dyDescent="0.25"/>
    <row r="1428" s="1" customFormat="1" x14ac:dyDescent="0.25"/>
    <row r="1429" s="1" customFormat="1" x14ac:dyDescent="0.25"/>
    <row r="1430" s="1" customFormat="1" x14ac:dyDescent="0.25"/>
    <row r="1431" s="1" customFormat="1" x14ac:dyDescent="0.25"/>
    <row r="1432" s="1" customFormat="1" x14ac:dyDescent="0.25"/>
    <row r="1433" s="1" customFormat="1" x14ac:dyDescent="0.25"/>
    <row r="1434" s="1" customFormat="1" x14ac:dyDescent="0.25"/>
    <row r="1435" s="1" customFormat="1" x14ac:dyDescent="0.25"/>
    <row r="1436" s="1" customFormat="1" x14ac:dyDescent="0.25"/>
    <row r="1437" s="1" customFormat="1" x14ac:dyDescent="0.25"/>
    <row r="1438" s="1" customFormat="1" x14ac:dyDescent="0.25"/>
    <row r="1439" s="1" customFormat="1" x14ac:dyDescent="0.25"/>
    <row r="1440" s="1" customFormat="1" x14ac:dyDescent="0.25"/>
    <row r="1441" s="1" customFormat="1" x14ac:dyDescent="0.25"/>
    <row r="1442" s="1" customFormat="1" x14ac:dyDescent="0.25"/>
    <row r="1443" s="1" customFormat="1" x14ac:dyDescent="0.25"/>
    <row r="1444" s="1" customFormat="1" x14ac:dyDescent="0.25"/>
    <row r="1445" s="1" customFormat="1" x14ac:dyDescent="0.25"/>
    <row r="1446" s="1" customFormat="1" x14ac:dyDescent="0.25"/>
    <row r="1447" s="1" customFormat="1" x14ac:dyDescent="0.25"/>
    <row r="1448" s="1" customFormat="1" x14ac:dyDescent="0.25"/>
    <row r="1449" s="1" customFormat="1" x14ac:dyDescent="0.25"/>
    <row r="1450" s="1" customFormat="1" x14ac:dyDescent="0.25"/>
    <row r="1451" s="1" customFormat="1" x14ac:dyDescent="0.25"/>
    <row r="1452" s="1" customFormat="1" x14ac:dyDescent="0.25"/>
    <row r="1453" s="1" customFormat="1" x14ac:dyDescent="0.25"/>
    <row r="1454" s="1" customFormat="1" x14ac:dyDescent="0.25"/>
    <row r="1455" s="1" customFormat="1" x14ac:dyDescent="0.25"/>
    <row r="1456" s="1" customFormat="1" x14ac:dyDescent="0.25"/>
    <row r="1457" s="1" customFormat="1" x14ac:dyDescent="0.25"/>
    <row r="1458" s="1" customFormat="1" x14ac:dyDescent="0.25"/>
    <row r="1459" s="1" customFormat="1" x14ac:dyDescent="0.25"/>
    <row r="1460" s="1" customFormat="1" x14ac:dyDescent="0.25"/>
    <row r="1461" s="1" customFormat="1" x14ac:dyDescent="0.25"/>
    <row r="1462" s="1" customFormat="1" x14ac:dyDescent="0.25"/>
    <row r="1463" s="1" customFormat="1" x14ac:dyDescent="0.25"/>
    <row r="1464" s="1" customFormat="1" x14ac:dyDescent="0.25"/>
    <row r="1465" s="1" customFormat="1" x14ac:dyDescent="0.25"/>
    <row r="1466" s="1" customFormat="1" x14ac:dyDescent="0.25"/>
    <row r="1467" s="1" customFormat="1" x14ac:dyDescent="0.25"/>
    <row r="1468" s="1" customFormat="1" x14ac:dyDescent="0.25"/>
    <row r="1469" s="1" customFormat="1" x14ac:dyDescent="0.25"/>
    <row r="1470" s="1" customFormat="1" x14ac:dyDescent="0.25"/>
    <row r="1471" s="1" customFormat="1" x14ac:dyDescent="0.25"/>
    <row r="1472" s="1" customFormat="1" x14ac:dyDescent="0.25"/>
    <row r="1473" s="1" customFormat="1" x14ac:dyDescent="0.25"/>
    <row r="1474" s="1" customFormat="1" x14ac:dyDescent="0.25"/>
    <row r="1475" s="1" customFormat="1" x14ac:dyDescent="0.25"/>
    <row r="1476" s="1" customFormat="1" x14ac:dyDescent="0.25"/>
    <row r="1477" s="1" customFormat="1" x14ac:dyDescent="0.25"/>
    <row r="1478" s="1" customFormat="1" x14ac:dyDescent="0.25"/>
    <row r="1479" s="1" customFormat="1" x14ac:dyDescent="0.25"/>
    <row r="1480" s="1" customFormat="1" x14ac:dyDescent="0.25"/>
    <row r="1481" s="1" customFormat="1" x14ac:dyDescent="0.25"/>
    <row r="1482" s="1" customFormat="1" x14ac:dyDescent="0.25"/>
    <row r="1483" s="1" customFormat="1" x14ac:dyDescent="0.25"/>
    <row r="1484" s="1" customFormat="1" x14ac:dyDescent="0.25"/>
    <row r="1485" s="1" customFormat="1" x14ac:dyDescent="0.25"/>
    <row r="1486" s="1" customFormat="1" x14ac:dyDescent="0.25"/>
    <row r="1487" s="1" customFormat="1" x14ac:dyDescent="0.25"/>
    <row r="1488" s="1" customFormat="1" x14ac:dyDescent="0.25"/>
    <row r="1489" s="1" customFormat="1" x14ac:dyDescent="0.25"/>
    <row r="1490" s="1" customFormat="1" x14ac:dyDescent="0.25"/>
    <row r="1491" s="1" customFormat="1" x14ac:dyDescent="0.25"/>
    <row r="1492" s="1" customFormat="1" x14ac:dyDescent="0.25"/>
    <row r="1493" s="1" customFormat="1" x14ac:dyDescent="0.25"/>
    <row r="1494" s="1" customFormat="1" x14ac:dyDescent="0.25"/>
    <row r="1495" s="1" customFormat="1" x14ac:dyDescent="0.25"/>
    <row r="1496" s="1" customFormat="1" x14ac:dyDescent="0.25"/>
    <row r="1497" s="1" customFormat="1" x14ac:dyDescent="0.25"/>
    <row r="1498" s="1" customFormat="1" x14ac:dyDescent="0.25"/>
    <row r="1499" s="1" customFormat="1" x14ac:dyDescent="0.25"/>
    <row r="1500" s="1" customFormat="1" x14ac:dyDescent="0.25"/>
    <row r="1501" s="1" customFormat="1" x14ac:dyDescent="0.25"/>
    <row r="1502" s="1" customFormat="1" x14ac:dyDescent="0.25"/>
    <row r="1503" s="1" customFormat="1" x14ac:dyDescent="0.25"/>
    <row r="1504" s="1" customFormat="1" x14ac:dyDescent="0.25"/>
    <row r="1505" s="1" customFormat="1" x14ac:dyDescent="0.25"/>
    <row r="1506" s="1" customFormat="1" x14ac:dyDescent="0.25"/>
    <row r="1507" s="1" customFormat="1" x14ac:dyDescent="0.25"/>
    <row r="1508" s="1" customFormat="1" x14ac:dyDescent="0.25"/>
    <row r="1509" s="1" customFormat="1" x14ac:dyDescent="0.25"/>
    <row r="1510" s="1" customFormat="1" x14ac:dyDescent="0.25"/>
    <row r="1511" s="1" customFormat="1" x14ac:dyDescent="0.25"/>
    <row r="1512" s="1" customFormat="1" x14ac:dyDescent="0.25"/>
    <row r="1513" s="1" customFormat="1" x14ac:dyDescent="0.25"/>
    <row r="1514" s="1" customFormat="1" x14ac:dyDescent="0.25"/>
    <row r="1515" s="1" customFormat="1" x14ac:dyDescent="0.25"/>
    <row r="1516" s="1" customFormat="1" x14ac:dyDescent="0.25"/>
    <row r="1517" s="1" customFormat="1" x14ac:dyDescent="0.25"/>
    <row r="1518" s="1" customFormat="1" x14ac:dyDescent="0.25"/>
    <row r="1519" s="1" customFormat="1" x14ac:dyDescent="0.25"/>
    <row r="1520" s="1" customFormat="1" x14ac:dyDescent="0.25"/>
    <row r="1521" s="1" customFormat="1" x14ac:dyDescent="0.25"/>
    <row r="1522" s="1" customFormat="1" x14ac:dyDescent="0.25"/>
    <row r="1523" s="1" customFormat="1" x14ac:dyDescent="0.25"/>
    <row r="1524" s="1" customFormat="1" x14ac:dyDescent="0.25"/>
    <row r="1525" s="1" customFormat="1" x14ac:dyDescent="0.25"/>
    <row r="1526" s="1" customFormat="1" x14ac:dyDescent="0.25"/>
    <row r="1527" s="1" customFormat="1" x14ac:dyDescent="0.25"/>
    <row r="1528" s="1" customFormat="1" x14ac:dyDescent="0.25"/>
    <row r="1529" s="1" customFormat="1" x14ac:dyDescent="0.25"/>
    <row r="1530" s="1" customFormat="1" x14ac:dyDescent="0.25"/>
    <row r="1531" s="1" customFormat="1" x14ac:dyDescent="0.25"/>
    <row r="1532" s="1" customFormat="1" x14ac:dyDescent="0.25"/>
    <row r="1533" s="1" customFormat="1" x14ac:dyDescent="0.25"/>
    <row r="1534" s="1" customFormat="1" x14ac:dyDescent="0.25"/>
    <row r="1535" s="1" customFormat="1" x14ac:dyDescent="0.25"/>
    <row r="1536" s="1" customFormat="1" x14ac:dyDescent="0.25"/>
    <row r="1537" s="1" customFormat="1" x14ac:dyDescent="0.25"/>
    <row r="1538" s="1" customFormat="1" x14ac:dyDescent="0.25"/>
    <row r="1539" s="1" customFormat="1" x14ac:dyDescent="0.25"/>
    <row r="1540" s="1" customFormat="1" x14ac:dyDescent="0.25"/>
    <row r="1541" s="1" customFormat="1" x14ac:dyDescent="0.25"/>
    <row r="1542" s="1" customFormat="1" x14ac:dyDescent="0.25"/>
    <row r="1543" s="1" customFormat="1" x14ac:dyDescent="0.25"/>
    <row r="1544" s="1" customFormat="1" x14ac:dyDescent="0.25"/>
    <row r="1545" s="1" customFormat="1" x14ac:dyDescent="0.25"/>
    <row r="1546" s="1" customFormat="1" x14ac:dyDescent="0.25"/>
    <row r="1547" s="1" customFormat="1" x14ac:dyDescent="0.25"/>
    <row r="1548" s="1" customFormat="1" x14ac:dyDescent="0.25"/>
    <row r="1549" s="1" customFormat="1" x14ac:dyDescent="0.25"/>
    <row r="1550" s="1" customFormat="1" x14ac:dyDescent="0.25"/>
    <row r="1551" s="1" customFormat="1" x14ac:dyDescent="0.25"/>
    <row r="1552" s="1" customFormat="1" x14ac:dyDescent="0.25"/>
    <row r="1553" s="1" customFormat="1" x14ac:dyDescent="0.25"/>
    <row r="1554" s="1" customFormat="1" x14ac:dyDescent="0.25"/>
    <row r="1555" s="1" customFormat="1" x14ac:dyDescent="0.25"/>
    <row r="1556" s="1" customFormat="1" x14ac:dyDescent="0.25"/>
    <row r="1557" s="1" customFormat="1" x14ac:dyDescent="0.25"/>
    <row r="1558" s="1" customFormat="1" x14ac:dyDescent="0.25"/>
    <row r="1559" s="1" customFormat="1" x14ac:dyDescent="0.25"/>
    <row r="1560" s="1" customFormat="1" x14ac:dyDescent="0.25"/>
    <row r="1561" s="1" customFormat="1" x14ac:dyDescent="0.25"/>
    <row r="1562" s="1" customFormat="1" x14ac:dyDescent="0.25"/>
    <row r="1563" s="1" customFormat="1" x14ac:dyDescent="0.25"/>
    <row r="1564" s="1" customFormat="1" x14ac:dyDescent="0.25"/>
    <row r="1565" s="1" customFormat="1" x14ac:dyDescent="0.25"/>
    <row r="1566" s="1" customFormat="1" x14ac:dyDescent="0.25"/>
    <row r="1567" s="1" customFormat="1" x14ac:dyDescent="0.25"/>
    <row r="1568" s="1" customFormat="1" x14ac:dyDescent="0.25"/>
    <row r="1569" s="1" customFormat="1" x14ac:dyDescent="0.25"/>
    <row r="1570" s="1" customFormat="1" x14ac:dyDescent="0.25"/>
    <row r="1571" s="1" customFormat="1" x14ac:dyDescent="0.25"/>
    <row r="1572" s="1" customFormat="1" x14ac:dyDescent="0.25"/>
    <row r="1573" s="1" customFormat="1" x14ac:dyDescent="0.25"/>
    <row r="1574" s="1" customFormat="1" x14ac:dyDescent="0.25"/>
    <row r="1575" s="1" customFormat="1" x14ac:dyDescent="0.25"/>
    <row r="1576" s="1" customFormat="1" x14ac:dyDescent="0.25"/>
    <row r="1577" s="1" customFormat="1" x14ac:dyDescent="0.25"/>
    <row r="1578" s="1" customFormat="1" x14ac:dyDescent="0.25"/>
    <row r="1579" s="1" customFormat="1" x14ac:dyDescent="0.25"/>
    <row r="1580" s="1" customFormat="1" x14ac:dyDescent="0.25"/>
    <row r="1581" s="1" customFormat="1" x14ac:dyDescent="0.25"/>
    <row r="1582" s="1" customFormat="1" x14ac:dyDescent="0.25"/>
    <row r="1583" s="1" customFormat="1" x14ac:dyDescent="0.25"/>
    <row r="1584" s="1" customFormat="1" x14ac:dyDescent="0.25"/>
    <row r="1585" s="1" customFormat="1" x14ac:dyDescent="0.25"/>
    <row r="1586" s="1" customFormat="1" x14ac:dyDescent="0.25"/>
    <row r="1587" s="1" customFormat="1" x14ac:dyDescent="0.25"/>
    <row r="1588" s="1" customFormat="1" x14ac:dyDescent="0.25"/>
    <row r="1589" s="1" customFormat="1" x14ac:dyDescent="0.25"/>
    <row r="1590" s="1" customFormat="1" x14ac:dyDescent="0.25"/>
    <row r="1591" s="1" customFormat="1" x14ac:dyDescent="0.25"/>
    <row r="1592" s="1" customFormat="1" x14ac:dyDescent="0.25"/>
    <row r="1593" s="1" customFormat="1" x14ac:dyDescent="0.25"/>
    <row r="1594" s="1" customFormat="1" x14ac:dyDescent="0.25"/>
    <row r="1595" s="1" customFormat="1" x14ac:dyDescent="0.25"/>
    <row r="1596" s="1" customFormat="1" x14ac:dyDescent="0.25"/>
    <row r="1597" s="1" customFormat="1" x14ac:dyDescent="0.25"/>
    <row r="1598" s="1" customFormat="1" x14ac:dyDescent="0.25"/>
    <row r="1599" s="1" customFormat="1" x14ac:dyDescent="0.25"/>
    <row r="1600" s="1" customFormat="1" x14ac:dyDescent="0.25"/>
    <row r="1601" s="1" customFormat="1" x14ac:dyDescent="0.25"/>
    <row r="1602" s="1" customFormat="1" x14ac:dyDescent="0.25"/>
    <row r="1603" s="1" customFormat="1" x14ac:dyDescent="0.25"/>
    <row r="1604" s="1" customFormat="1" x14ac:dyDescent="0.25"/>
    <row r="1605" s="1" customFormat="1" x14ac:dyDescent="0.25"/>
    <row r="1606" s="1" customFormat="1" x14ac:dyDescent="0.25"/>
    <row r="1607" s="1" customFormat="1" x14ac:dyDescent="0.25"/>
    <row r="1608" s="1" customFormat="1" x14ac:dyDescent="0.25"/>
    <row r="1609" s="1" customFormat="1" x14ac:dyDescent="0.25"/>
    <row r="1610" s="1" customFormat="1" x14ac:dyDescent="0.25"/>
    <row r="1611" s="1" customFormat="1" x14ac:dyDescent="0.25"/>
    <row r="1612" s="1" customFormat="1" x14ac:dyDescent="0.25"/>
    <row r="1613" s="1" customFormat="1" x14ac:dyDescent="0.25"/>
    <row r="1614" s="1" customFormat="1" x14ac:dyDescent="0.25"/>
    <row r="1615" s="1" customFormat="1" x14ac:dyDescent="0.25"/>
    <row r="1616" s="1" customFormat="1" x14ac:dyDescent="0.25"/>
    <row r="1617" s="1" customFormat="1" x14ac:dyDescent="0.25"/>
    <row r="1618" s="1" customFormat="1" x14ac:dyDescent="0.25"/>
    <row r="1619" s="1" customFormat="1" x14ac:dyDescent="0.25"/>
    <row r="1620" s="1" customFormat="1" x14ac:dyDescent="0.25"/>
    <row r="1621" s="1" customFormat="1" x14ac:dyDescent="0.25"/>
    <row r="1622" s="1" customFormat="1" x14ac:dyDescent="0.25"/>
    <row r="1623" s="1" customFormat="1" x14ac:dyDescent="0.25"/>
    <row r="1624" s="1" customFormat="1" x14ac:dyDescent="0.25"/>
    <row r="1625" s="1" customFormat="1" x14ac:dyDescent="0.25"/>
    <row r="1626" s="1" customFormat="1" x14ac:dyDescent="0.25"/>
    <row r="1627" s="1" customFormat="1" x14ac:dyDescent="0.25"/>
    <row r="1628" s="1" customFormat="1" x14ac:dyDescent="0.25"/>
    <row r="1629" s="1" customFormat="1" x14ac:dyDescent="0.25"/>
    <row r="1630" s="1" customFormat="1" x14ac:dyDescent="0.25"/>
    <row r="1631" s="1" customFormat="1" x14ac:dyDescent="0.25"/>
    <row r="1632" s="1" customFormat="1" x14ac:dyDescent="0.25"/>
    <row r="1633" s="1" customFormat="1" x14ac:dyDescent="0.25"/>
    <row r="1634" s="1" customFormat="1" x14ac:dyDescent="0.25"/>
    <row r="1635" s="1" customFormat="1" x14ac:dyDescent="0.25"/>
    <row r="1636" s="1" customFormat="1" x14ac:dyDescent="0.25"/>
    <row r="1637" s="1" customFormat="1" x14ac:dyDescent="0.25"/>
    <row r="1638" s="1" customFormat="1" x14ac:dyDescent="0.25"/>
    <row r="1639" s="1" customFormat="1" x14ac:dyDescent="0.25"/>
    <row r="1640" s="1" customFormat="1" x14ac:dyDescent="0.25"/>
    <row r="1641" s="1" customFormat="1" x14ac:dyDescent="0.25"/>
    <row r="1642" s="1" customFormat="1" x14ac:dyDescent="0.25"/>
    <row r="1643" s="1" customFormat="1" x14ac:dyDescent="0.25"/>
    <row r="1644" s="1" customFormat="1" x14ac:dyDescent="0.25"/>
    <row r="1645" s="1" customFormat="1" x14ac:dyDescent="0.25"/>
    <row r="1646" s="1" customFormat="1" x14ac:dyDescent="0.25"/>
    <row r="1647" s="1" customFormat="1" x14ac:dyDescent="0.25"/>
    <row r="1648" s="1" customFormat="1" x14ac:dyDescent="0.25"/>
    <row r="1649" s="1" customFormat="1" x14ac:dyDescent="0.25"/>
    <row r="1650" s="1" customFormat="1" x14ac:dyDescent="0.25"/>
    <row r="1651" s="1" customFormat="1" x14ac:dyDescent="0.25"/>
    <row r="1652" s="1" customFormat="1" x14ac:dyDescent="0.25"/>
    <row r="1653" s="1" customFormat="1" x14ac:dyDescent="0.25"/>
    <row r="1654" s="1" customFormat="1" x14ac:dyDescent="0.25"/>
    <row r="1655" s="1" customFormat="1" x14ac:dyDescent="0.25"/>
    <row r="1656" s="1" customFormat="1" x14ac:dyDescent="0.25"/>
    <row r="1657" s="1" customFormat="1" x14ac:dyDescent="0.25"/>
    <row r="1658" s="1" customFormat="1" x14ac:dyDescent="0.25"/>
    <row r="1659" s="1" customFormat="1" x14ac:dyDescent="0.25"/>
    <row r="1660" s="1" customFormat="1" x14ac:dyDescent="0.25"/>
    <row r="1661" s="1" customFormat="1" x14ac:dyDescent="0.25"/>
    <row r="1662" s="1" customFormat="1" x14ac:dyDescent="0.25"/>
    <row r="1663" s="1" customFormat="1" x14ac:dyDescent="0.25"/>
    <row r="1664" s="1" customFormat="1" x14ac:dyDescent="0.25"/>
    <row r="1665" s="1" customFormat="1" x14ac:dyDescent="0.25"/>
    <row r="1666" s="1" customFormat="1" x14ac:dyDescent="0.25"/>
    <row r="1667" s="1" customFormat="1" x14ac:dyDescent="0.25"/>
    <row r="1668" s="1" customFormat="1" x14ac:dyDescent="0.25"/>
    <row r="1669" s="1" customFormat="1" x14ac:dyDescent="0.25"/>
    <row r="1670" s="1" customFormat="1" x14ac:dyDescent="0.25"/>
    <row r="1671" s="1" customFormat="1" x14ac:dyDescent="0.25"/>
    <row r="1672" s="1" customFormat="1" x14ac:dyDescent="0.25"/>
    <row r="1673" s="1" customFormat="1" x14ac:dyDescent="0.25"/>
    <row r="1674" s="1" customFormat="1" x14ac:dyDescent="0.25"/>
    <row r="1675" s="1" customFormat="1" x14ac:dyDescent="0.25"/>
    <row r="1676" s="1" customFormat="1" x14ac:dyDescent="0.25"/>
    <row r="1677" s="1" customFormat="1" x14ac:dyDescent="0.25"/>
    <row r="1678" s="1" customFormat="1" x14ac:dyDescent="0.25"/>
    <row r="1679" s="1" customFormat="1" x14ac:dyDescent="0.25"/>
    <row r="1680" s="1" customFormat="1" x14ac:dyDescent="0.25"/>
    <row r="1681" s="1" customFormat="1" x14ac:dyDescent="0.25"/>
    <row r="1682" s="1" customFormat="1" x14ac:dyDescent="0.25"/>
    <row r="1683" s="1" customFormat="1" x14ac:dyDescent="0.25"/>
    <row r="1684" s="1" customFormat="1" x14ac:dyDescent="0.25"/>
    <row r="1685" s="1" customFormat="1" x14ac:dyDescent="0.25"/>
    <row r="1686" s="1" customFormat="1" x14ac:dyDescent="0.25"/>
    <row r="1687" s="1" customFormat="1" x14ac:dyDescent="0.25"/>
    <row r="1688" s="1" customFormat="1" x14ac:dyDescent="0.25"/>
    <row r="1689" s="1" customFormat="1" x14ac:dyDescent="0.25"/>
    <row r="1690" s="1" customFormat="1" x14ac:dyDescent="0.25"/>
    <row r="1691" s="1" customFormat="1" x14ac:dyDescent="0.25"/>
    <row r="1692" s="1" customFormat="1" x14ac:dyDescent="0.25"/>
    <row r="1693" s="1" customFormat="1" x14ac:dyDescent="0.25"/>
    <row r="1694" s="1" customFormat="1" x14ac:dyDescent="0.25"/>
    <row r="1695" s="1" customFormat="1" x14ac:dyDescent="0.25"/>
    <row r="1696" s="1" customFormat="1" x14ac:dyDescent="0.25"/>
    <row r="1697" s="1" customFormat="1" x14ac:dyDescent="0.25"/>
    <row r="1698" s="1" customFormat="1" x14ac:dyDescent="0.25"/>
    <row r="1699" s="1" customFormat="1" x14ac:dyDescent="0.25"/>
    <row r="1700" s="1" customFormat="1" x14ac:dyDescent="0.25"/>
    <row r="1701" s="1" customFormat="1" x14ac:dyDescent="0.25"/>
    <row r="1702" s="1" customFormat="1" x14ac:dyDescent="0.25"/>
    <row r="1703" s="1" customFormat="1" x14ac:dyDescent="0.25"/>
    <row r="1704" s="1" customFormat="1" x14ac:dyDescent="0.25"/>
    <row r="1705" s="1" customFormat="1" x14ac:dyDescent="0.25"/>
    <row r="1706" s="1" customFormat="1" x14ac:dyDescent="0.25"/>
    <row r="1707" s="1" customFormat="1" x14ac:dyDescent="0.25"/>
    <row r="1708" s="1" customFormat="1" x14ac:dyDescent="0.25"/>
    <row r="1709" s="1" customFormat="1" x14ac:dyDescent="0.25"/>
    <row r="1710" s="1" customFormat="1" x14ac:dyDescent="0.25"/>
    <row r="1711" s="1" customFormat="1" x14ac:dyDescent="0.25"/>
    <row r="1712" s="1" customFormat="1" x14ac:dyDescent="0.25"/>
    <row r="1713" s="1" customFormat="1" x14ac:dyDescent="0.25"/>
    <row r="1714" s="1" customFormat="1" x14ac:dyDescent="0.25"/>
    <row r="1715" s="1" customFormat="1" x14ac:dyDescent="0.25"/>
    <row r="1716" s="1" customFormat="1" x14ac:dyDescent="0.25"/>
    <row r="1717" s="1" customFormat="1" x14ac:dyDescent="0.25"/>
    <row r="1718" s="1" customFormat="1" x14ac:dyDescent="0.25"/>
    <row r="1719" s="1" customFormat="1" x14ac:dyDescent="0.25"/>
    <row r="1720" s="1" customFormat="1" x14ac:dyDescent="0.25"/>
    <row r="1721" s="1" customFormat="1" x14ac:dyDescent="0.25"/>
    <row r="1722" s="1" customFormat="1" x14ac:dyDescent="0.25"/>
    <row r="1723" s="1" customFormat="1" x14ac:dyDescent="0.25"/>
    <row r="1724" s="1" customFormat="1" x14ac:dyDescent="0.25"/>
    <row r="1725" s="1" customFormat="1" x14ac:dyDescent="0.25"/>
    <row r="1726" s="1" customFormat="1" x14ac:dyDescent="0.25"/>
    <row r="1727" s="1" customFormat="1" x14ac:dyDescent="0.25"/>
    <row r="1728" s="1" customFormat="1" x14ac:dyDescent="0.25"/>
    <row r="1729" s="1" customFormat="1" x14ac:dyDescent="0.25"/>
    <row r="1730" s="1" customFormat="1" x14ac:dyDescent="0.25"/>
    <row r="1731" s="1" customFormat="1" x14ac:dyDescent="0.25"/>
    <row r="1732" s="1" customFormat="1" x14ac:dyDescent="0.25"/>
    <row r="1733" s="1" customFormat="1" x14ac:dyDescent="0.25"/>
    <row r="1734" s="1" customFormat="1" x14ac:dyDescent="0.25"/>
    <row r="1735" s="1" customFormat="1" x14ac:dyDescent="0.25"/>
  </sheetData>
  <mergeCells count="13">
    <mergeCell ref="AA28:AE28"/>
    <mergeCell ref="AA22:AA24"/>
    <mergeCell ref="AB22:AB24"/>
    <mergeCell ref="AC22:AC24"/>
    <mergeCell ref="AD22:AD24"/>
    <mergeCell ref="AM4:AP4"/>
    <mergeCell ref="AG22:AI22"/>
    <mergeCell ref="AG23:AI23"/>
    <mergeCell ref="C3:F3"/>
    <mergeCell ref="G3:J3"/>
    <mergeCell ref="K3:L3"/>
    <mergeCell ref="M3:N3"/>
    <mergeCell ref="AG3:AI3"/>
  </mergeCells>
  <conditionalFormatting sqref="AC31">
    <cfRule type="expression" dxfId="7" priority="1">
      <formula>AE31&lt;0</formula>
    </cfRule>
  </conditionalFormatting>
  <printOptions horizontalCentered="1" verticalCentered="1"/>
  <pageMargins left="0.19685039370078741" right="0.19685039370078741" top="0.51181102362204722" bottom="0.51181102362204722" header="0.31496062992125984" footer="0.31496062992125984"/>
  <pageSetup paperSize="9" scale="95" orientation="portrait" r:id="rId1"/>
  <headerFooter>
    <oddFooter>&amp;C&amp;10&amp;Z&amp;F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Q1734"/>
  <sheetViews>
    <sheetView topLeftCell="A16" workbookViewId="0">
      <pane xSplit="27960" topLeftCell="AL1"/>
      <selection activeCell="D37" sqref="D37:M37"/>
      <selection pane="topRight" activeCell="AL21" sqref="AL21"/>
    </sheetView>
  </sheetViews>
  <sheetFormatPr defaultColWidth="9.109375" defaultRowHeight="13.8" x14ac:dyDescent="0.25"/>
  <cols>
    <col min="1" max="1" width="9.5546875" style="1" customWidth="1"/>
    <col min="2" max="2" width="7.6640625" style="1" customWidth="1"/>
    <col min="3" max="3" width="6.5546875" style="10" customWidth="1"/>
    <col min="4" max="4" width="6.109375" style="1" customWidth="1"/>
    <col min="5" max="5" width="7.5546875" style="1" customWidth="1"/>
    <col min="6" max="6" width="9.33203125" style="10" customWidth="1"/>
    <col min="7" max="7" width="7.109375" style="10" customWidth="1"/>
    <col min="8" max="8" width="8.44140625" style="1" customWidth="1"/>
    <col min="9" max="9" width="7.44140625" style="1" customWidth="1"/>
    <col min="10" max="10" width="7" style="10" customWidth="1"/>
    <col min="11" max="11" width="5.6640625" style="1" customWidth="1"/>
    <col min="12" max="12" width="6" style="1" customWidth="1"/>
    <col min="13" max="13" width="7" style="10" customWidth="1"/>
    <col min="14" max="14" width="9.5546875" style="1" customWidth="1"/>
    <col min="15" max="26" width="9.109375" style="1"/>
    <col min="27" max="27" width="8.88671875" style="1" customWidth="1"/>
    <col min="28" max="32" width="9.109375" style="1"/>
    <col min="33" max="33" width="15" style="1" customWidth="1"/>
    <col min="34" max="34" width="12.5546875" style="1" customWidth="1"/>
    <col min="35" max="35" width="10.44140625" style="1" bestFit="1" customWidth="1"/>
    <col min="36" max="42" width="9.109375" style="1"/>
    <col min="43" max="43" width="10.44140625" style="1" bestFit="1" customWidth="1"/>
    <col min="44" max="16384" width="9.109375" style="1"/>
  </cols>
  <sheetData>
    <row r="1" spans="1:43" s="12" customFormat="1" ht="21" x14ac:dyDescent="0.4">
      <c r="A1" s="8" t="s">
        <v>0</v>
      </c>
      <c r="B1" s="8"/>
    </row>
    <row r="2" spans="1:43" s="13" customFormat="1" ht="28.2" thickBot="1" x14ac:dyDescent="0.5">
      <c r="A2" s="9" t="s">
        <v>237</v>
      </c>
      <c r="B2" s="1"/>
    </row>
    <row r="3" spans="1:43" ht="47.25" customHeight="1" thickBot="1" x14ac:dyDescent="0.35">
      <c r="A3" s="6"/>
      <c r="B3" s="7"/>
      <c r="C3" s="602" t="s">
        <v>3</v>
      </c>
      <c r="D3" s="602"/>
      <c r="E3" s="602"/>
      <c r="F3" s="602"/>
      <c r="G3" s="602" t="s">
        <v>4</v>
      </c>
      <c r="H3" s="603"/>
      <c r="I3" s="603"/>
      <c r="J3" s="603"/>
      <c r="K3" s="604" t="s">
        <v>22</v>
      </c>
      <c r="L3" s="605"/>
      <c r="M3" s="606" t="s">
        <v>5</v>
      </c>
      <c r="N3" s="607"/>
      <c r="AA3" s="388" t="s">
        <v>25</v>
      </c>
      <c r="AB3" s="20" t="s">
        <v>26</v>
      </c>
      <c r="AC3" s="20" t="s">
        <v>27</v>
      </c>
      <c r="AD3" s="20" t="s">
        <v>28</v>
      </c>
      <c r="AE3" s="20" t="s">
        <v>29</v>
      </c>
      <c r="AF3" s="21" t="s">
        <v>30</v>
      </c>
      <c r="AG3" s="586" t="s">
        <v>31</v>
      </c>
      <c r="AH3" s="587"/>
      <c r="AI3" s="588"/>
      <c r="AM3" s="19" t="s">
        <v>1</v>
      </c>
      <c r="AN3" s="19" t="s">
        <v>2</v>
      </c>
      <c r="AO3" s="19" t="s">
        <v>65</v>
      </c>
      <c r="AP3" s="19" t="s">
        <v>66</v>
      </c>
      <c r="AQ3" s="19" t="s">
        <v>67</v>
      </c>
    </row>
    <row r="4" spans="1:43" s="3" customFormat="1" ht="53.4" thickBot="1" x14ac:dyDescent="0.3">
      <c r="A4" s="19" t="s">
        <v>1</v>
      </c>
      <c r="B4" s="19" t="s">
        <v>2</v>
      </c>
      <c r="C4" s="11" t="s">
        <v>6</v>
      </c>
      <c r="D4" s="4" t="s">
        <v>7</v>
      </c>
      <c r="E4" s="4" t="s">
        <v>8</v>
      </c>
      <c r="F4" s="11" t="s">
        <v>23</v>
      </c>
      <c r="G4" s="11" t="s">
        <v>6</v>
      </c>
      <c r="H4" s="4" t="s">
        <v>21</v>
      </c>
      <c r="I4" s="4" t="s">
        <v>8</v>
      </c>
      <c r="J4" s="11" t="s">
        <v>24</v>
      </c>
      <c r="K4" s="4" t="s">
        <v>16</v>
      </c>
      <c r="L4" s="5" t="s">
        <v>17</v>
      </c>
      <c r="M4" s="64" t="s">
        <v>54</v>
      </c>
      <c r="N4" s="73" t="s">
        <v>59</v>
      </c>
      <c r="AA4" s="84">
        <v>2.1</v>
      </c>
      <c r="AB4" s="85">
        <v>0.19500000000000001</v>
      </c>
      <c r="AC4" s="86">
        <f t="shared" ref="AC4:AC20" si="0">AA4*$AB$4</f>
        <v>0.40950000000000003</v>
      </c>
      <c r="AD4" s="87">
        <v>30</v>
      </c>
      <c r="AE4" s="88">
        <f t="shared" ref="AE4:AE20" si="1">AC4*$AD$4</f>
        <v>12.285</v>
      </c>
      <c r="AF4" s="89">
        <f>AE4*12</f>
        <v>147.42000000000002</v>
      </c>
      <c r="AG4" s="26" t="s">
        <v>2</v>
      </c>
      <c r="AH4" s="26" t="s">
        <v>32</v>
      </c>
      <c r="AI4" s="27" t="s">
        <v>33</v>
      </c>
      <c r="AM4" s="589" t="s">
        <v>68</v>
      </c>
      <c r="AN4" s="590"/>
      <c r="AO4" s="590"/>
      <c r="AP4" s="591"/>
    </row>
    <row r="5" spans="1:43" s="2" customFormat="1" ht="28.5" customHeight="1" x14ac:dyDescent="0.3">
      <c r="A5" s="74" t="s">
        <v>56</v>
      </c>
      <c r="B5" s="65">
        <v>45808</v>
      </c>
      <c r="C5" s="66">
        <v>18910</v>
      </c>
      <c r="D5" s="67"/>
      <c r="E5" s="67"/>
      <c r="F5" s="68"/>
      <c r="G5" s="66">
        <v>18911</v>
      </c>
      <c r="H5" s="67"/>
      <c r="I5" s="67"/>
      <c r="J5" s="68"/>
      <c r="K5" s="67"/>
      <c r="L5" s="67"/>
      <c r="M5" s="69"/>
      <c r="N5" s="69"/>
      <c r="AA5" s="22">
        <v>15</v>
      </c>
      <c r="AC5" s="23">
        <f t="shared" si="0"/>
        <v>2.9250000000000003</v>
      </c>
      <c r="AE5" s="24">
        <f t="shared" si="1"/>
        <v>87.750000000000014</v>
      </c>
      <c r="AF5" s="25">
        <f t="shared" ref="AF5:AF20" si="2">AE5*12</f>
        <v>1053.0000000000002</v>
      </c>
      <c r="AG5" s="28">
        <v>40883</v>
      </c>
      <c r="AH5" s="2">
        <v>2011</v>
      </c>
      <c r="AI5" s="25">
        <v>2516</v>
      </c>
      <c r="AM5" s="70" t="s">
        <v>15</v>
      </c>
      <c r="AN5" s="71">
        <v>45413</v>
      </c>
      <c r="AO5" s="79">
        <v>1</v>
      </c>
      <c r="AP5" s="79"/>
      <c r="AQ5" s="79">
        <f>AO5+AP5</f>
        <v>1</v>
      </c>
    </row>
    <row r="6" spans="1:43" s="2" customFormat="1" ht="18.75" customHeight="1" x14ac:dyDescent="0.3">
      <c r="A6" s="70" t="s">
        <v>15</v>
      </c>
      <c r="B6" s="71">
        <v>45809</v>
      </c>
      <c r="C6" s="14">
        <v>18912</v>
      </c>
      <c r="D6" s="16">
        <f t="shared" ref="D6:D35" si="3">IF(C6-G5&gt;0,C6-G5,NA())</f>
        <v>1</v>
      </c>
      <c r="E6" s="16">
        <f t="shared" ref="E6:E35" si="4">IF(D6=0,0,E5+D6)</f>
        <v>1</v>
      </c>
      <c r="F6" s="18">
        <v>17</v>
      </c>
      <c r="G6" s="14">
        <v>18913</v>
      </c>
      <c r="H6" s="16">
        <f>IF(G6-C6&gt;0,G6-C6,NA())</f>
        <v>1</v>
      </c>
      <c r="I6" s="16">
        <f>IF(H6=0,0,I5+H6)</f>
        <v>1</v>
      </c>
      <c r="J6" s="18">
        <v>23</v>
      </c>
      <c r="K6" s="16">
        <f t="shared" ref="K6:K35" si="5">D6+H6</f>
        <v>2</v>
      </c>
      <c r="L6" s="16">
        <f t="shared" ref="L6:L35" si="6">IF(K6=0,0,L5+K6)</f>
        <v>2</v>
      </c>
      <c r="M6" s="15">
        <v>28</v>
      </c>
      <c r="N6" s="69" t="s">
        <v>19</v>
      </c>
      <c r="AA6" s="22">
        <v>20</v>
      </c>
      <c r="AC6" s="23">
        <f t="shared" si="0"/>
        <v>3.9000000000000004</v>
      </c>
      <c r="AE6" s="24">
        <f t="shared" si="1"/>
        <v>117.00000000000001</v>
      </c>
      <c r="AF6" s="25">
        <f t="shared" si="2"/>
        <v>1404.0000000000002</v>
      </c>
      <c r="AG6" s="28">
        <v>41211</v>
      </c>
      <c r="AH6" s="2">
        <v>2012</v>
      </c>
      <c r="AI6" s="25">
        <v>2235</v>
      </c>
      <c r="AM6" s="70" t="s">
        <v>9</v>
      </c>
      <c r="AN6" s="71">
        <v>45414</v>
      </c>
      <c r="AO6" s="79"/>
      <c r="AP6" s="79"/>
      <c r="AQ6" s="79">
        <f t="shared" ref="AQ6:AQ35" si="7">AO6+AP6</f>
        <v>0</v>
      </c>
    </row>
    <row r="7" spans="1:43" s="2" customFormat="1" ht="18.75" customHeight="1" x14ac:dyDescent="0.3">
      <c r="A7" s="70" t="s">
        <v>9</v>
      </c>
      <c r="B7" s="71">
        <v>45810</v>
      </c>
      <c r="C7" s="14">
        <v>18914</v>
      </c>
      <c r="D7" s="16">
        <f t="shared" si="3"/>
        <v>1</v>
      </c>
      <c r="E7" s="16">
        <f t="shared" si="4"/>
        <v>2</v>
      </c>
      <c r="F7" s="18">
        <v>17</v>
      </c>
      <c r="G7" s="14">
        <v>18915</v>
      </c>
      <c r="H7" s="16">
        <f t="shared" ref="H7:H34" si="8">IF(G7-C7&gt;0,G7-C7,NA())</f>
        <v>1</v>
      </c>
      <c r="I7" s="16">
        <f>IF(H7=0,0,I6+H7)</f>
        <v>2</v>
      </c>
      <c r="J7" s="18">
        <v>21</v>
      </c>
      <c r="K7" s="16">
        <f t="shared" si="5"/>
        <v>2</v>
      </c>
      <c r="L7" s="16">
        <f t="shared" si="6"/>
        <v>4</v>
      </c>
      <c r="M7" s="15">
        <v>27</v>
      </c>
      <c r="N7" s="69" t="s">
        <v>19</v>
      </c>
      <c r="AA7" s="22">
        <v>25</v>
      </c>
      <c r="AC7" s="23">
        <f t="shared" si="0"/>
        <v>4.875</v>
      </c>
      <c r="AE7" s="24">
        <f t="shared" si="1"/>
        <v>146.25</v>
      </c>
      <c r="AF7" s="25">
        <f t="shared" si="2"/>
        <v>1755</v>
      </c>
      <c r="AG7" s="28">
        <v>41355</v>
      </c>
      <c r="AH7" s="2">
        <v>2013</v>
      </c>
      <c r="AI7" s="25">
        <v>2500</v>
      </c>
      <c r="AM7" s="70" t="s">
        <v>10</v>
      </c>
      <c r="AN7" s="71">
        <v>45415</v>
      </c>
      <c r="AO7" s="79"/>
      <c r="AP7" s="79">
        <v>1</v>
      </c>
      <c r="AQ7" s="79">
        <f t="shared" si="7"/>
        <v>1</v>
      </c>
    </row>
    <row r="8" spans="1:43" s="2" customFormat="1" ht="18.75" customHeight="1" x14ac:dyDescent="0.3">
      <c r="A8" s="70" t="s">
        <v>10</v>
      </c>
      <c r="B8" s="71">
        <v>45811</v>
      </c>
      <c r="C8" s="14">
        <v>18915.000001</v>
      </c>
      <c r="D8" s="16">
        <f t="shared" si="3"/>
        <v>1.0000003385357559E-6</v>
      </c>
      <c r="E8" s="16">
        <f t="shared" si="4"/>
        <v>2.0000010000003385</v>
      </c>
      <c r="F8" s="18">
        <v>17</v>
      </c>
      <c r="G8" s="14">
        <v>18916</v>
      </c>
      <c r="H8" s="16">
        <f t="shared" si="8"/>
        <v>0.99999899999966146</v>
      </c>
      <c r="I8" s="16">
        <f>IF(H8=0,0,I7+H8)</f>
        <v>2.9999989999996615</v>
      </c>
      <c r="J8" s="18">
        <v>19</v>
      </c>
      <c r="K8" s="16">
        <f t="shared" si="5"/>
        <v>1</v>
      </c>
      <c r="L8" s="16">
        <f t="shared" si="6"/>
        <v>5</v>
      </c>
      <c r="M8" s="15">
        <v>25</v>
      </c>
      <c r="N8" s="69" t="s">
        <v>19</v>
      </c>
      <c r="AA8" s="22">
        <v>30</v>
      </c>
      <c r="AC8" s="23">
        <f t="shared" si="0"/>
        <v>5.8500000000000005</v>
      </c>
      <c r="AE8" s="24">
        <f t="shared" si="1"/>
        <v>175.50000000000003</v>
      </c>
      <c r="AF8" s="25">
        <f t="shared" si="2"/>
        <v>2106.0000000000005</v>
      </c>
      <c r="AG8" s="28">
        <v>42003</v>
      </c>
      <c r="AH8" s="2">
        <v>2014</v>
      </c>
      <c r="AI8" s="25">
        <v>2118</v>
      </c>
      <c r="AM8" s="70" t="s">
        <v>11</v>
      </c>
      <c r="AN8" s="71">
        <v>45416</v>
      </c>
      <c r="AO8" s="79"/>
      <c r="AP8" s="79">
        <v>5</v>
      </c>
      <c r="AQ8" s="79">
        <f t="shared" si="7"/>
        <v>5</v>
      </c>
    </row>
    <row r="9" spans="1:43" s="2" customFormat="1" ht="18.75" customHeight="1" x14ac:dyDescent="0.3">
      <c r="A9" s="70" t="s">
        <v>11</v>
      </c>
      <c r="B9" s="71">
        <v>45812</v>
      </c>
      <c r="C9" s="14">
        <v>18918</v>
      </c>
      <c r="D9" s="16">
        <f t="shared" si="3"/>
        <v>2</v>
      </c>
      <c r="E9" s="16">
        <f t="shared" si="4"/>
        <v>4.0000010000003385</v>
      </c>
      <c r="F9" s="18">
        <v>17</v>
      </c>
      <c r="G9" s="14">
        <v>18919</v>
      </c>
      <c r="H9" s="16">
        <f t="shared" si="8"/>
        <v>1</v>
      </c>
      <c r="I9" s="16">
        <f>IF(H9=0,0,I8+H9)</f>
        <v>3.9999989999996615</v>
      </c>
      <c r="J9" s="18">
        <v>23</v>
      </c>
      <c r="K9" s="16">
        <f t="shared" si="5"/>
        <v>3</v>
      </c>
      <c r="L9" s="16">
        <f t="shared" si="6"/>
        <v>8</v>
      </c>
      <c r="M9" s="15">
        <v>27</v>
      </c>
      <c r="N9" s="69" t="s">
        <v>19</v>
      </c>
      <c r="AA9" s="22">
        <v>35</v>
      </c>
      <c r="AC9" s="23">
        <f t="shared" si="0"/>
        <v>6.8250000000000002</v>
      </c>
      <c r="AE9" s="24">
        <f t="shared" si="1"/>
        <v>204.75</v>
      </c>
      <c r="AF9" s="25">
        <f t="shared" si="2"/>
        <v>2457</v>
      </c>
      <c r="AG9" s="22"/>
      <c r="AH9" s="2">
        <v>2015</v>
      </c>
      <c r="AI9" s="25">
        <v>2610</v>
      </c>
      <c r="AM9" s="70" t="s">
        <v>12</v>
      </c>
      <c r="AN9" s="71">
        <v>45417</v>
      </c>
      <c r="AO9" s="79">
        <v>15</v>
      </c>
      <c r="AP9" s="79"/>
      <c r="AQ9" s="79">
        <f t="shared" si="7"/>
        <v>15</v>
      </c>
    </row>
    <row r="10" spans="1:43" s="2" customFormat="1" ht="19.5" customHeight="1" x14ac:dyDescent="0.3">
      <c r="A10" s="70" t="s">
        <v>12</v>
      </c>
      <c r="B10" s="71">
        <v>45813</v>
      </c>
      <c r="C10" s="14">
        <v>18921</v>
      </c>
      <c r="D10" s="16">
        <f t="shared" si="3"/>
        <v>2</v>
      </c>
      <c r="E10" s="16">
        <f t="shared" si="4"/>
        <v>6.0000010000003385</v>
      </c>
      <c r="F10" s="18">
        <v>17</v>
      </c>
      <c r="G10" s="14">
        <v>18922</v>
      </c>
      <c r="H10" s="16">
        <f t="shared" si="8"/>
        <v>1</v>
      </c>
      <c r="I10" s="16">
        <f>IF(H10=0,0,I9+H10)</f>
        <v>4.9999989999996615</v>
      </c>
      <c r="J10" s="18">
        <v>21</v>
      </c>
      <c r="K10" s="16">
        <f t="shared" si="5"/>
        <v>3</v>
      </c>
      <c r="L10" s="16">
        <f t="shared" si="6"/>
        <v>11</v>
      </c>
      <c r="M10" s="15">
        <v>24</v>
      </c>
      <c r="N10" s="69" t="s">
        <v>61</v>
      </c>
      <c r="AA10" s="22">
        <v>40</v>
      </c>
      <c r="AC10" s="23">
        <f t="shared" si="0"/>
        <v>7.8000000000000007</v>
      </c>
      <c r="AE10" s="24">
        <f t="shared" si="1"/>
        <v>234.00000000000003</v>
      </c>
      <c r="AF10" s="25">
        <f t="shared" si="2"/>
        <v>2808.0000000000005</v>
      </c>
      <c r="AG10" s="28">
        <v>42649</v>
      </c>
      <c r="AH10" s="2">
        <v>2016</v>
      </c>
      <c r="AI10" s="25">
        <v>2518</v>
      </c>
      <c r="AM10" s="70" t="s">
        <v>13</v>
      </c>
      <c r="AN10" s="71">
        <v>45418</v>
      </c>
      <c r="AO10" s="79"/>
      <c r="AP10" s="79">
        <v>3</v>
      </c>
      <c r="AQ10" s="79">
        <f t="shared" si="7"/>
        <v>3</v>
      </c>
    </row>
    <row r="11" spans="1:43" s="2" customFormat="1" ht="18.75" customHeight="1" x14ac:dyDescent="0.3">
      <c r="A11" s="70" t="s">
        <v>13</v>
      </c>
      <c r="B11" s="71">
        <v>45814</v>
      </c>
      <c r="C11" s="14">
        <v>18924</v>
      </c>
      <c r="D11" s="16">
        <f t="shared" si="3"/>
        <v>2</v>
      </c>
      <c r="E11" s="16">
        <f t="shared" si="4"/>
        <v>8.0000010000003385</v>
      </c>
      <c r="F11" s="18">
        <v>16</v>
      </c>
      <c r="G11" s="14">
        <v>18925</v>
      </c>
      <c r="H11" s="16">
        <f t="shared" si="8"/>
        <v>1</v>
      </c>
      <c r="I11" s="16">
        <f t="shared" ref="I11:I35" si="9">IF(H11=0,0,I10+H11)</f>
        <v>5.9999989999996615</v>
      </c>
      <c r="J11" s="18">
        <v>22</v>
      </c>
      <c r="K11" s="16">
        <f t="shared" si="5"/>
        <v>3</v>
      </c>
      <c r="L11" s="16">
        <f t="shared" si="6"/>
        <v>14</v>
      </c>
      <c r="M11" s="15">
        <v>25</v>
      </c>
      <c r="N11" s="69" t="s">
        <v>19</v>
      </c>
      <c r="AA11" s="22">
        <v>45</v>
      </c>
      <c r="AC11" s="23">
        <f t="shared" si="0"/>
        <v>8.7750000000000004</v>
      </c>
      <c r="AE11" s="24">
        <f t="shared" si="1"/>
        <v>263.25</v>
      </c>
      <c r="AF11" s="25">
        <f t="shared" si="2"/>
        <v>3159</v>
      </c>
      <c r="AG11" s="28">
        <v>42816</v>
      </c>
      <c r="AH11" s="2">
        <v>2017</v>
      </c>
      <c r="AI11" s="25">
        <v>2763</v>
      </c>
      <c r="AM11" s="70" t="s">
        <v>14</v>
      </c>
      <c r="AN11" s="71">
        <v>45419</v>
      </c>
      <c r="AO11" s="79">
        <v>12</v>
      </c>
      <c r="AP11" s="79"/>
      <c r="AQ11" s="79">
        <f t="shared" si="7"/>
        <v>12</v>
      </c>
    </row>
    <row r="12" spans="1:43" s="2" customFormat="1" ht="18.75" customHeight="1" x14ac:dyDescent="0.3">
      <c r="A12" s="70" t="s">
        <v>14</v>
      </c>
      <c r="B12" s="71">
        <v>45815</v>
      </c>
      <c r="C12" s="14">
        <v>18927</v>
      </c>
      <c r="D12" s="16">
        <f t="shared" si="3"/>
        <v>2</v>
      </c>
      <c r="E12" s="16">
        <f t="shared" si="4"/>
        <v>10.000001000000339</v>
      </c>
      <c r="F12" s="18">
        <v>18</v>
      </c>
      <c r="G12" s="14">
        <v>18928</v>
      </c>
      <c r="H12" s="16">
        <f t="shared" si="8"/>
        <v>1</v>
      </c>
      <c r="I12" s="16">
        <f t="shared" si="9"/>
        <v>6.9999989999996615</v>
      </c>
      <c r="J12" s="18">
        <v>23</v>
      </c>
      <c r="K12" s="16">
        <f t="shared" si="5"/>
        <v>3</v>
      </c>
      <c r="L12" s="16">
        <f t="shared" si="6"/>
        <v>17</v>
      </c>
      <c r="M12" s="15">
        <v>27</v>
      </c>
      <c r="N12" s="69" t="s">
        <v>19</v>
      </c>
      <c r="AA12" s="22">
        <v>50</v>
      </c>
      <c r="AC12" s="23">
        <f t="shared" si="0"/>
        <v>9.75</v>
      </c>
      <c r="AE12" s="24">
        <f t="shared" si="1"/>
        <v>292.5</v>
      </c>
      <c r="AF12" s="25">
        <f t="shared" si="2"/>
        <v>3510</v>
      </c>
      <c r="AG12" s="28">
        <v>43137</v>
      </c>
      <c r="AH12" s="2">
        <v>2018</v>
      </c>
      <c r="AI12" s="25">
        <v>2475</v>
      </c>
      <c r="AM12" s="70" t="s">
        <v>15</v>
      </c>
      <c r="AN12" s="71">
        <v>45420</v>
      </c>
      <c r="AO12" s="79">
        <v>2</v>
      </c>
      <c r="AP12" s="79"/>
      <c r="AQ12" s="79">
        <f t="shared" si="7"/>
        <v>2</v>
      </c>
    </row>
    <row r="13" spans="1:43" s="2" customFormat="1" ht="18.75" customHeight="1" x14ac:dyDescent="0.3">
      <c r="A13" s="70" t="s">
        <v>15</v>
      </c>
      <c r="B13" s="71">
        <v>45816</v>
      </c>
      <c r="C13" s="14">
        <v>18931</v>
      </c>
      <c r="D13" s="16">
        <f t="shared" si="3"/>
        <v>3</v>
      </c>
      <c r="E13" s="16">
        <f t="shared" si="4"/>
        <v>13.000001000000339</v>
      </c>
      <c r="F13" s="18">
        <v>16</v>
      </c>
      <c r="G13" s="14">
        <v>18932</v>
      </c>
      <c r="H13" s="16">
        <f t="shared" si="8"/>
        <v>1</v>
      </c>
      <c r="I13" s="16">
        <f t="shared" si="9"/>
        <v>7.9999989999996615</v>
      </c>
      <c r="J13" s="18">
        <v>23</v>
      </c>
      <c r="K13" s="16">
        <f t="shared" si="5"/>
        <v>4</v>
      </c>
      <c r="L13" s="16">
        <f t="shared" si="6"/>
        <v>21</v>
      </c>
      <c r="M13" s="15">
        <v>26</v>
      </c>
      <c r="N13" s="69" t="s">
        <v>19</v>
      </c>
      <c r="AA13" s="22">
        <v>55</v>
      </c>
      <c r="AC13" s="23">
        <f t="shared" si="0"/>
        <v>10.725</v>
      </c>
      <c r="AE13" s="24">
        <f t="shared" si="1"/>
        <v>321.75</v>
      </c>
      <c r="AF13" s="25">
        <f t="shared" si="2"/>
        <v>3861</v>
      </c>
      <c r="AG13" s="28">
        <v>43486</v>
      </c>
      <c r="AH13" s="2">
        <v>2019</v>
      </c>
      <c r="AI13" s="25">
        <v>2755</v>
      </c>
      <c r="AM13" s="70" t="s">
        <v>9</v>
      </c>
      <c r="AN13" s="71">
        <v>45421</v>
      </c>
      <c r="AO13" s="79">
        <v>64</v>
      </c>
      <c r="AP13" s="79">
        <v>41</v>
      </c>
      <c r="AQ13" s="79">
        <f t="shared" si="7"/>
        <v>105</v>
      </c>
    </row>
    <row r="14" spans="1:43" s="2" customFormat="1" ht="18.75" customHeight="1" x14ac:dyDescent="0.3">
      <c r="A14" s="70" t="s">
        <v>9</v>
      </c>
      <c r="B14" s="71">
        <v>45817</v>
      </c>
      <c r="C14" s="14">
        <v>18934</v>
      </c>
      <c r="D14" s="16">
        <f t="shared" si="3"/>
        <v>2</v>
      </c>
      <c r="E14" s="16">
        <f t="shared" si="4"/>
        <v>15.000001000000339</v>
      </c>
      <c r="F14" s="18">
        <v>13</v>
      </c>
      <c r="G14" s="14">
        <v>18936</v>
      </c>
      <c r="H14" s="16">
        <f t="shared" si="8"/>
        <v>2</v>
      </c>
      <c r="I14" s="16">
        <f t="shared" si="9"/>
        <v>9.9999989999996615</v>
      </c>
      <c r="J14" s="18">
        <v>18</v>
      </c>
      <c r="K14" s="16">
        <f t="shared" si="5"/>
        <v>4</v>
      </c>
      <c r="L14" s="16">
        <f t="shared" si="6"/>
        <v>25</v>
      </c>
      <c r="M14" s="15">
        <v>19</v>
      </c>
      <c r="N14" s="69" t="s">
        <v>220</v>
      </c>
      <c r="AA14" s="22">
        <v>60</v>
      </c>
      <c r="AC14" s="23">
        <f t="shared" si="0"/>
        <v>11.700000000000001</v>
      </c>
      <c r="AE14" s="24">
        <f t="shared" si="1"/>
        <v>351.00000000000006</v>
      </c>
      <c r="AF14" s="25">
        <f t="shared" si="2"/>
        <v>4212.0000000000009</v>
      </c>
      <c r="AG14" s="28">
        <v>43843</v>
      </c>
      <c r="AH14" s="2">
        <v>2020</v>
      </c>
      <c r="AI14" s="25">
        <v>2567</v>
      </c>
      <c r="AM14" s="70" t="s">
        <v>10</v>
      </c>
      <c r="AN14" s="71">
        <v>45422</v>
      </c>
      <c r="AO14" s="79">
        <v>5</v>
      </c>
      <c r="AP14" s="79">
        <v>4</v>
      </c>
      <c r="AQ14" s="79">
        <f t="shared" si="7"/>
        <v>9</v>
      </c>
    </row>
    <row r="15" spans="1:43" s="2" customFormat="1" ht="18.75" customHeight="1" x14ac:dyDescent="0.3">
      <c r="A15" s="70" t="s">
        <v>10</v>
      </c>
      <c r="B15" s="71">
        <v>45818</v>
      </c>
      <c r="C15" s="14">
        <v>18939</v>
      </c>
      <c r="D15" s="16">
        <f t="shared" si="3"/>
        <v>3</v>
      </c>
      <c r="E15" s="16">
        <f t="shared" si="4"/>
        <v>18.000001000000339</v>
      </c>
      <c r="F15" s="18">
        <v>13</v>
      </c>
      <c r="G15" s="14">
        <v>18940</v>
      </c>
      <c r="H15" s="16">
        <f t="shared" si="8"/>
        <v>1</v>
      </c>
      <c r="I15" s="16">
        <f t="shared" si="9"/>
        <v>10.999998999999661</v>
      </c>
      <c r="J15" s="18">
        <v>22</v>
      </c>
      <c r="K15" s="16">
        <f t="shared" si="5"/>
        <v>4</v>
      </c>
      <c r="L15" s="16">
        <f t="shared" si="6"/>
        <v>29</v>
      </c>
      <c r="M15" s="15">
        <v>25</v>
      </c>
      <c r="N15" s="69" t="s">
        <v>19</v>
      </c>
      <c r="AA15" s="22">
        <v>65</v>
      </c>
      <c r="AC15" s="23">
        <f t="shared" si="0"/>
        <v>12.675000000000001</v>
      </c>
      <c r="AE15" s="24">
        <f t="shared" si="1"/>
        <v>380.25</v>
      </c>
      <c r="AF15" s="25">
        <f t="shared" si="2"/>
        <v>4563</v>
      </c>
      <c r="AG15" s="28">
        <v>44195</v>
      </c>
      <c r="AH15" s="2">
        <v>2021</v>
      </c>
      <c r="AI15" s="25">
        <v>2488</v>
      </c>
      <c r="AM15" s="70" t="s">
        <v>11</v>
      </c>
      <c r="AN15" s="71">
        <v>45423</v>
      </c>
      <c r="AO15" s="79"/>
      <c r="AP15" s="79">
        <v>1</v>
      </c>
      <c r="AQ15" s="79">
        <f t="shared" si="7"/>
        <v>1</v>
      </c>
    </row>
    <row r="16" spans="1:43" s="2" customFormat="1" ht="18.75" customHeight="1" x14ac:dyDescent="0.3">
      <c r="A16" s="70" t="s">
        <v>11</v>
      </c>
      <c r="B16" s="71">
        <v>45819</v>
      </c>
      <c r="C16" s="14">
        <v>18941</v>
      </c>
      <c r="D16" s="16">
        <f t="shared" si="3"/>
        <v>1</v>
      </c>
      <c r="E16" s="16">
        <f t="shared" si="4"/>
        <v>19.000001000000339</v>
      </c>
      <c r="F16" s="18">
        <v>16</v>
      </c>
      <c r="G16" s="14">
        <v>18942</v>
      </c>
      <c r="H16" s="16">
        <f t="shared" si="8"/>
        <v>1</v>
      </c>
      <c r="I16" s="16">
        <f t="shared" si="9"/>
        <v>11.999998999999661</v>
      </c>
      <c r="J16" s="18">
        <v>24</v>
      </c>
      <c r="K16" s="16">
        <f t="shared" si="5"/>
        <v>2</v>
      </c>
      <c r="L16" s="16">
        <f t="shared" si="6"/>
        <v>31</v>
      </c>
      <c r="M16" s="15">
        <v>27</v>
      </c>
      <c r="N16" s="69" t="s">
        <v>19</v>
      </c>
      <c r="AA16" s="22">
        <v>70</v>
      </c>
      <c r="AC16" s="23">
        <f t="shared" si="0"/>
        <v>13.65</v>
      </c>
      <c r="AE16" s="24">
        <f t="shared" si="1"/>
        <v>409.5</v>
      </c>
      <c r="AF16" s="25">
        <f t="shared" si="2"/>
        <v>4914</v>
      </c>
      <c r="AG16" s="28">
        <v>44524</v>
      </c>
      <c r="AH16" s="2">
        <v>2022</v>
      </c>
      <c r="AI16" s="25">
        <v>1200</v>
      </c>
      <c r="AM16" s="70" t="s">
        <v>12</v>
      </c>
      <c r="AN16" s="71">
        <v>45424</v>
      </c>
      <c r="AO16" s="79"/>
      <c r="AQ16" s="79">
        <f>AO16+AP17</f>
        <v>0</v>
      </c>
    </row>
    <row r="17" spans="1:43" s="2" customFormat="1" ht="18.75" customHeight="1" x14ac:dyDescent="0.3">
      <c r="A17" s="70" t="s">
        <v>12</v>
      </c>
      <c r="B17" s="71">
        <v>45820</v>
      </c>
      <c r="C17" s="14">
        <v>18942.00001</v>
      </c>
      <c r="D17" s="16">
        <f t="shared" si="3"/>
        <v>9.9999997473787516E-6</v>
      </c>
      <c r="E17" s="16">
        <f t="shared" si="4"/>
        <v>19.000011000000086</v>
      </c>
      <c r="F17" s="18">
        <v>16</v>
      </c>
      <c r="G17" s="14">
        <v>18943</v>
      </c>
      <c r="H17" s="16">
        <f t="shared" si="8"/>
        <v>0.99999000000025262</v>
      </c>
      <c r="I17" s="16">
        <f t="shared" si="9"/>
        <v>12.999988999999914</v>
      </c>
      <c r="J17" s="18">
        <v>24</v>
      </c>
      <c r="K17" s="16">
        <f t="shared" si="5"/>
        <v>1</v>
      </c>
      <c r="L17" s="16">
        <f t="shared" si="6"/>
        <v>32</v>
      </c>
      <c r="M17" s="15">
        <v>26</v>
      </c>
      <c r="N17" s="69" t="s">
        <v>19</v>
      </c>
      <c r="AA17" s="22">
        <v>75</v>
      </c>
      <c r="AC17" s="23">
        <f t="shared" si="0"/>
        <v>14.625</v>
      </c>
      <c r="AE17" s="24">
        <f t="shared" si="1"/>
        <v>438.75</v>
      </c>
      <c r="AF17" s="25">
        <f t="shared" si="2"/>
        <v>5265</v>
      </c>
      <c r="AG17" s="28">
        <v>44601</v>
      </c>
      <c r="AH17" s="2">
        <v>2022</v>
      </c>
      <c r="AI17" s="25">
        <v>2687</v>
      </c>
      <c r="AM17" s="70" t="s">
        <v>13</v>
      </c>
      <c r="AN17" s="71">
        <v>45425</v>
      </c>
      <c r="AO17" s="79">
        <v>1</v>
      </c>
      <c r="AP17" s="79"/>
      <c r="AQ17" s="79">
        <f>AO17+AP18</f>
        <v>1</v>
      </c>
    </row>
    <row r="18" spans="1:43" s="2" customFormat="1" ht="18.75" customHeight="1" x14ac:dyDescent="0.3">
      <c r="A18" s="70" t="s">
        <v>13</v>
      </c>
      <c r="B18" s="71">
        <v>45821</v>
      </c>
      <c r="C18" s="14">
        <v>18945</v>
      </c>
      <c r="D18" s="16">
        <f t="shared" si="3"/>
        <v>2</v>
      </c>
      <c r="E18" s="16">
        <f t="shared" si="4"/>
        <v>21.000011000000086</v>
      </c>
      <c r="F18" s="18">
        <v>18</v>
      </c>
      <c r="G18" s="14">
        <v>18946</v>
      </c>
      <c r="H18" s="16">
        <f t="shared" si="8"/>
        <v>1</v>
      </c>
      <c r="I18" s="16">
        <f t="shared" si="9"/>
        <v>13.999988999999914</v>
      </c>
      <c r="J18" s="18">
        <v>25</v>
      </c>
      <c r="K18" s="16">
        <f t="shared" si="5"/>
        <v>3</v>
      </c>
      <c r="L18" s="16">
        <f t="shared" si="6"/>
        <v>35</v>
      </c>
      <c r="M18" s="15">
        <v>28</v>
      </c>
      <c r="N18" s="69" t="s">
        <v>19</v>
      </c>
      <c r="AA18" s="22">
        <v>80</v>
      </c>
      <c r="AC18" s="23">
        <f t="shared" si="0"/>
        <v>15.600000000000001</v>
      </c>
      <c r="AE18" s="24">
        <f t="shared" si="1"/>
        <v>468.00000000000006</v>
      </c>
      <c r="AF18" s="25">
        <f t="shared" si="2"/>
        <v>5616.0000000000009</v>
      </c>
      <c r="AG18" s="30" t="s">
        <v>34</v>
      </c>
      <c r="AH18" s="2">
        <v>2023</v>
      </c>
      <c r="AI18" s="25">
        <v>1097</v>
      </c>
      <c r="AM18" s="70" t="s">
        <v>14</v>
      </c>
      <c r="AN18" s="71">
        <v>45426</v>
      </c>
      <c r="AO18" s="79"/>
      <c r="AP18" s="79"/>
      <c r="AQ18" s="79">
        <f t="shared" si="7"/>
        <v>0</v>
      </c>
    </row>
    <row r="19" spans="1:43" s="2" customFormat="1" ht="18.75" customHeight="1" x14ac:dyDescent="0.3">
      <c r="A19" s="70" t="s">
        <v>14</v>
      </c>
      <c r="B19" s="71">
        <v>45822</v>
      </c>
      <c r="C19" s="14">
        <v>18947</v>
      </c>
      <c r="D19" s="16">
        <f t="shared" si="3"/>
        <v>1</v>
      </c>
      <c r="E19" s="16">
        <f t="shared" si="4"/>
        <v>22.000011000000086</v>
      </c>
      <c r="F19" s="18">
        <v>18</v>
      </c>
      <c r="G19" s="14">
        <v>18948</v>
      </c>
      <c r="H19" s="16">
        <f>IF(G19-C19&gt;0,G19-C19,NA())</f>
        <v>1</v>
      </c>
      <c r="I19" s="16">
        <f t="shared" si="9"/>
        <v>14.999988999999914</v>
      </c>
      <c r="J19" s="18">
        <v>26</v>
      </c>
      <c r="K19" s="16">
        <f t="shared" si="5"/>
        <v>2</v>
      </c>
      <c r="L19" s="16">
        <f t="shared" si="6"/>
        <v>37</v>
      </c>
      <c r="M19" s="15">
        <v>28</v>
      </c>
      <c r="N19" s="69" t="s">
        <v>19</v>
      </c>
      <c r="AA19" s="22">
        <v>85</v>
      </c>
      <c r="AC19" s="23">
        <f t="shared" si="0"/>
        <v>16.574999999999999</v>
      </c>
      <c r="AE19" s="24">
        <f t="shared" si="1"/>
        <v>497.25</v>
      </c>
      <c r="AF19" s="25">
        <f t="shared" si="2"/>
        <v>5967</v>
      </c>
      <c r="AG19" s="22"/>
      <c r="AH19" s="31">
        <v>11.947945205479453</v>
      </c>
      <c r="AI19" s="32">
        <f>SUM(AI5:AI18)</f>
        <v>32529</v>
      </c>
      <c r="AM19" s="70" t="s">
        <v>15</v>
      </c>
      <c r="AN19" s="71">
        <v>45427</v>
      </c>
      <c r="AO19" s="79"/>
      <c r="AP19" s="79"/>
      <c r="AQ19" s="79">
        <f t="shared" si="7"/>
        <v>0</v>
      </c>
    </row>
    <row r="20" spans="1:43" s="2" customFormat="1" ht="18.75" customHeight="1" thickBot="1" x14ac:dyDescent="0.35">
      <c r="A20" s="70" t="s">
        <v>15</v>
      </c>
      <c r="B20" s="71">
        <v>45823</v>
      </c>
      <c r="C20" s="14">
        <v>18948.000001</v>
      </c>
      <c r="D20" s="16">
        <f t="shared" si="3"/>
        <v>1.0000003385357559E-6</v>
      </c>
      <c r="E20" s="16">
        <f t="shared" si="4"/>
        <v>22.000012000000424</v>
      </c>
      <c r="F20" s="18">
        <v>19</v>
      </c>
      <c r="G20" s="14">
        <v>18949</v>
      </c>
      <c r="H20" s="16">
        <f t="shared" si="8"/>
        <v>0.99999899999966146</v>
      </c>
      <c r="I20" s="16">
        <f t="shared" si="9"/>
        <v>15.999987999999576</v>
      </c>
      <c r="J20" s="18">
        <v>26</v>
      </c>
      <c r="K20" s="16">
        <f t="shared" si="5"/>
        <v>1</v>
      </c>
      <c r="L20" s="16">
        <f t="shared" si="6"/>
        <v>38</v>
      </c>
      <c r="M20" s="15">
        <v>31</v>
      </c>
      <c r="N20" s="69" t="s">
        <v>19</v>
      </c>
      <c r="AA20" s="33">
        <v>90</v>
      </c>
      <c r="AB20" s="34"/>
      <c r="AC20" s="35">
        <f t="shared" si="0"/>
        <v>17.55</v>
      </c>
      <c r="AD20" s="34"/>
      <c r="AE20" s="36">
        <f t="shared" si="1"/>
        <v>526.5</v>
      </c>
      <c r="AF20" s="37">
        <f t="shared" si="2"/>
        <v>6318</v>
      </c>
      <c r="AG20" s="33"/>
      <c r="AH20" s="38" t="s">
        <v>35</v>
      </c>
      <c r="AI20" s="39">
        <f>AI19/AH19</f>
        <v>2722.5601926163722</v>
      </c>
      <c r="AM20" s="70" t="s">
        <v>9</v>
      </c>
      <c r="AN20" s="71">
        <v>45428</v>
      </c>
      <c r="AO20" s="79"/>
      <c r="AP20" s="79"/>
      <c r="AQ20" s="79">
        <f t="shared" si="7"/>
        <v>0</v>
      </c>
    </row>
    <row r="21" spans="1:43" s="2" customFormat="1" ht="18.75" customHeight="1" thickBot="1" x14ac:dyDescent="0.35">
      <c r="A21" s="70" t="s">
        <v>9</v>
      </c>
      <c r="B21" s="71">
        <v>45824</v>
      </c>
      <c r="C21" s="14">
        <v>18949.000000100001</v>
      </c>
      <c r="D21" s="16">
        <f t="shared" si="3"/>
        <v>1.0000076144933701E-7</v>
      </c>
      <c r="E21" s="16">
        <f t="shared" si="4"/>
        <v>22.000012100001186</v>
      </c>
      <c r="F21" s="18">
        <v>19</v>
      </c>
      <c r="G21" s="14">
        <v>18950</v>
      </c>
      <c r="H21" s="16">
        <f t="shared" si="8"/>
        <v>0.99999989999923855</v>
      </c>
      <c r="I21" s="16">
        <f t="shared" si="9"/>
        <v>16.999987899998814</v>
      </c>
      <c r="J21" s="18">
        <v>22</v>
      </c>
      <c r="K21" s="16">
        <f t="shared" si="5"/>
        <v>1</v>
      </c>
      <c r="L21" s="16">
        <f t="shared" si="6"/>
        <v>39</v>
      </c>
      <c r="M21" s="15">
        <v>25</v>
      </c>
      <c r="N21" s="69" t="s">
        <v>61</v>
      </c>
      <c r="AM21" s="70" t="s">
        <v>10</v>
      </c>
      <c r="AN21" s="71">
        <v>45429</v>
      </c>
      <c r="AO21" s="79"/>
      <c r="AP21" s="79">
        <v>3</v>
      </c>
      <c r="AQ21" s="79">
        <f t="shared" si="7"/>
        <v>3</v>
      </c>
    </row>
    <row r="22" spans="1:43" s="2" customFormat="1" ht="18.75" customHeight="1" x14ac:dyDescent="0.3">
      <c r="A22" s="70" t="s">
        <v>10</v>
      </c>
      <c r="B22" s="71">
        <v>45825</v>
      </c>
      <c r="C22" s="14">
        <v>18952</v>
      </c>
      <c r="D22" s="16">
        <f t="shared" si="3"/>
        <v>2</v>
      </c>
      <c r="E22" s="16">
        <f t="shared" si="4"/>
        <v>24.000012100001186</v>
      </c>
      <c r="F22" s="18">
        <v>17</v>
      </c>
      <c r="G22" s="14">
        <v>18953</v>
      </c>
      <c r="H22" s="16">
        <f>IF(G22-C22&gt;0,G22-C22,NA())</f>
        <v>1</v>
      </c>
      <c r="I22" s="16">
        <f t="shared" si="9"/>
        <v>17.999987899998814</v>
      </c>
      <c r="J22" s="18">
        <v>21</v>
      </c>
      <c r="K22" s="16">
        <f t="shared" si="5"/>
        <v>3</v>
      </c>
      <c r="L22" s="16">
        <f t="shared" si="6"/>
        <v>42</v>
      </c>
      <c r="M22" s="15">
        <v>24</v>
      </c>
      <c r="N22" s="69" t="s">
        <v>18</v>
      </c>
      <c r="AA22" s="608" t="s">
        <v>36</v>
      </c>
      <c r="AB22" s="594" t="s">
        <v>37</v>
      </c>
      <c r="AC22" s="614" t="s">
        <v>71</v>
      </c>
      <c r="AD22" s="600"/>
      <c r="AG22" s="580" t="s">
        <v>72</v>
      </c>
      <c r="AH22" s="581"/>
      <c r="AI22" s="582"/>
      <c r="AM22" s="70" t="s">
        <v>11</v>
      </c>
      <c r="AN22" s="71">
        <v>45430</v>
      </c>
      <c r="AO22" s="79">
        <v>1</v>
      </c>
      <c r="AP22" s="79"/>
      <c r="AQ22" s="79">
        <f t="shared" si="7"/>
        <v>1</v>
      </c>
    </row>
    <row r="23" spans="1:43" s="2" customFormat="1" ht="18.75" customHeight="1" thickBot="1" x14ac:dyDescent="0.35">
      <c r="A23" s="70" t="s">
        <v>11</v>
      </c>
      <c r="B23" s="71">
        <v>45826</v>
      </c>
      <c r="C23" s="14">
        <v>18954</v>
      </c>
      <c r="D23" s="16">
        <f t="shared" si="3"/>
        <v>1</v>
      </c>
      <c r="E23" s="16">
        <f t="shared" si="4"/>
        <v>25.000012100001186</v>
      </c>
      <c r="F23" s="18">
        <v>17</v>
      </c>
      <c r="G23" s="14">
        <v>18955</v>
      </c>
      <c r="H23" s="16">
        <f t="shared" si="8"/>
        <v>1</v>
      </c>
      <c r="I23" s="16">
        <f t="shared" si="9"/>
        <v>18.999987899998814</v>
      </c>
      <c r="J23" s="18">
        <v>25</v>
      </c>
      <c r="K23" s="16">
        <f t="shared" si="5"/>
        <v>2</v>
      </c>
      <c r="L23" s="16">
        <f t="shared" si="6"/>
        <v>44</v>
      </c>
      <c r="M23" s="15">
        <v>27</v>
      </c>
      <c r="N23" s="69" t="s">
        <v>19</v>
      </c>
      <c r="AA23" s="609"/>
      <c r="AB23" s="595"/>
      <c r="AC23" s="615"/>
      <c r="AD23" s="601"/>
      <c r="AG23" s="583" t="s">
        <v>73</v>
      </c>
      <c r="AH23" s="584"/>
      <c r="AI23" s="585"/>
      <c r="AM23" s="70" t="s">
        <v>12</v>
      </c>
      <c r="AN23" s="71">
        <v>45431</v>
      </c>
      <c r="AO23" s="79"/>
      <c r="AP23" s="79"/>
      <c r="AQ23" s="79">
        <f t="shared" si="7"/>
        <v>0</v>
      </c>
    </row>
    <row r="24" spans="1:43" s="2" customFormat="1" ht="18.75" customHeight="1" thickBot="1" x14ac:dyDescent="0.35">
      <c r="A24" s="70" t="s">
        <v>12</v>
      </c>
      <c r="B24" s="71">
        <v>45827</v>
      </c>
      <c r="C24" s="14">
        <v>18956</v>
      </c>
      <c r="D24" s="16">
        <f t="shared" si="3"/>
        <v>1</v>
      </c>
      <c r="E24" s="16">
        <f t="shared" si="4"/>
        <v>26.000012100001186</v>
      </c>
      <c r="F24" s="18">
        <v>19</v>
      </c>
      <c r="G24" s="14">
        <v>18957</v>
      </c>
      <c r="H24" s="16">
        <f t="shared" si="8"/>
        <v>1</v>
      </c>
      <c r="I24" s="16">
        <f t="shared" si="9"/>
        <v>19.999987899998814</v>
      </c>
      <c r="J24" s="18">
        <v>28</v>
      </c>
      <c r="K24" s="16">
        <f t="shared" si="5"/>
        <v>2</v>
      </c>
      <c r="L24" s="16">
        <f t="shared" si="6"/>
        <v>46</v>
      </c>
      <c r="M24" s="15">
        <v>30</v>
      </c>
      <c r="N24" s="69" t="s">
        <v>19</v>
      </c>
      <c r="AA24" s="610"/>
      <c r="AB24" s="596"/>
      <c r="AC24" s="616"/>
      <c r="AD24" s="601"/>
      <c r="AG24" s="30" t="s">
        <v>74</v>
      </c>
      <c r="AH24" s="40">
        <v>45244</v>
      </c>
      <c r="AI24" s="41"/>
      <c r="AM24" s="70" t="s">
        <v>13</v>
      </c>
      <c r="AN24" s="71">
        <v>45432</v>
      </c>
      <c r="AO24" s="79"/>
      <c r="AP24" s="79"/>
      <c r="AQ24" s="79">
        <f t="shared" si="7"/>
        <v>0</v>
      </c>
    </row>
    <row r="25" spans="1:43" s="2" customFormat="1" ht="18.75" customHeight="1" thickBot="1" x14ac:dyDescent="0.35">
      <c r="A25" s="70" t="s">
        <v>13</v>
      </c>
      <c r="B25" s="71">
        <v>45828</v>
      </c>
      <c r="C25" s="14">
        <v>18958</v>
      </c>
      <c r="D25" s="16">
        <f t="shared" si="3"/>
        <v>1</v>
      </c>
      <c r="E25" s="16">
        <f t="shared" si="4"/>
        <v>27.000012100001186</v>
      </c>
      <c r="F25" s="18">
        <v>19</v>
      </c>
      <c r="G25" s="14">
        <v>18959</v>
      </c>
      <c r="H25" s="80">
        <f t="shared" si="8"/>
        <v>1</v>
      </c>
      <c r="I25" s="80">
        <f t="shared" si="9"/>
        <v>20.999987899998814</v>
      </c>
      <c r="J25" s="18">
        <v>24</v>
      </c>
      <c r="K25" s="16">
        <f t="shared" si="5"/>
        <v>2</v>
      </c>
      <c r="L25" s="16">
        <f t="shared" si="6"/>
        <v>48</v>
      </c>
      <c r="M25" s="15">
        <v>26</v>
      </c>
      <c r="N25" s="69" t="s">
        <v>227</v>
      </c>
      <c r="AA25" s="76">
        <v>1.075</v>
      </c>
      <c r="AB25" s="42">
        <v>2723</v>
      </c>
      <c r="AC25" s="37">
        <f>AA25*AB25</f>
        <v>2927.2249999999999</v>
      </c>
      <c r="AG25" s="30" t="s">
        <v>75</v>
      </c>
      <c r="AH25" s="40">
        <v>40883</v>
      </c>
      <c r="AI25" s="32">
        <v>32529</v>
      </c>
      <c r="AM25" s="70" t="s">
        <v>14</v>
      </c>
      <c r="AN25" s="71">
        <v>45433</v>
      </c>
      <c r="AO25" s="79"/>
      <c r="AP25" s="79">
        <v>1</v>
      </c>
      <c r="AQ25" s="79">
        <f t="shared" si="7"/>
        <v>1</v>
      </c>
    </row>
    <row r="26" spans="1:43" s="2" customFormat="1" ht="18.75" customHeight="1" thickBot="1" x14ac:dyDescent="0.35">
      <c r="A26" s="70" t="s">
        <v>14</v>
      </c>
      <c r="B26" s="71">
        <v>45829</v>
      </c>
      <c r="C26" s="14">
        <v>18960</v>
      </c>
      <c r="D26" s="16">
        <f t="shared" si="3"/>
        <v>1</v>
      </c>
      <c r="E26" s="16">
        <f t="shared" si="4"/>
        <v>28.000012100001186</v>
      </c>
      <c r="F26" s="18">
        <v>18</v>
      </c>
      <c r="G26" s="14">
        <v>18961</v>
      </c>
      <c r="H26" s="80">
        <f t="shared" si="8"/>
        <v>1</v>
      </c>
      <c r="I26" s="80">
        <f t="shared" si="9"/>
        <v>21.999987899998814</v>
      </c>
      <c r="J26" s="18">
        <v>23</v>
      </c>
      <c r="K26" s="16">
        <f t="shared" si="5"/>
        <v>2</v>
      </c>
      <c r="L26" s="16">
        <f t="shared" si="6"/>
        <v>50</v>
      </c>
      <c r="M26" s="15">
        <v>26</v>
      </c>
      <c r="N26" s="69" t="s">
        <v>227</v>
      </c>
      <c r="AG26" s="30" t="s">
        <v>40</v>
      </c>
      <c r="AH26" s="2">
        <f>AH24-AH25</f>
        <v>4361</v>
      </c>
      <c r="AI26" s="43"/>
      <c r="AM26" s="70" t="s">
        <v>15</v>
      </c>
      <c r="AN26" s="71">
        <v>45434</v>
      </c>
      <c r="AO26" s="79">
        <v>1</v>
      </c>
      <c r="AP26" s="79"/>
      <c r="AQ26" s="79">
        <f t="shared" si="7"/>
        <v>1</v>
      </c>
    </row>
    <row r="27" spans="1:43" s="2" customFormat="1" ht="18.75" customHeight="1" thickTop="1" thickBot="1" x14ac:dyDescent="0.35">
      <c r="A27" s="70" t="s">
        <v>15</v>
      </c>
      <c r="B27" s="71">
        <v>45830</v>
      </c>
      <c r="C27" s="14">
        <v>18963</v>
      </c>
      <c r="D27" s="16">
        <f t="shared" si="3"/>
        <v>2</v>
      </c>
      <c r="E27" s="16">
        <f t="shared" si="4"/>
        <v>30.000012100001186</v>
      </c>
      <c r="F27" s="18">
        <v>18</v>
      </c>
      <c r="G27" s="14">
        <v>18964</v>
      </c>
      <c r="H27" s="80">
        <f t="shared" si="8"/>
        <v>1</v>
      </c>
      <c r="I27" s="80">
        <f t="shared" si="9"/>
        <v>22.999987899998814</v>
      </c>
      <c r="J27" s="18">
        <v>25</v>
      </c>
      <c r="K27" s="16">
        <f t="shared" si="5"/>
        <v>3</v>
      </c>
      <c r="L27" s="16">
        <f t="shared" si="6"/>
        <v>53</v>
      </c>
      <c r="M27" s="15">
        <v>31</v>
      </c>
      <c r="N27" s="69" t="s">
        <v>19</v>
      </c>
      <c r="AG27" s="44" t="s">
        <v>41</v>
      </c>
      <c r="AH27" s="45">
        <f>AH26/365</f>
        <v>11.947945205479453</v>
      </c>
      <c r="AI27" s="46">
        <f>AI25/AH27</f>
        <v>2722.5601926163722</v>
      </c>
      <c r="AM27" s="70" t="s">
        <v>9</v>
      </c>
      <c r="AN27" s="71">
        <v>45435</v>
      </c>
      <c r="AO27" s="79"/>
      <c r="AP27" s="79"/>
      <c r="AQ27" s="79">
        <f t="shared" si="7"/>
        <v>0</v>
      </c>
    </row>
    <row r="28" spans="1:43" s="2" customFormat="1" ht="18.75" customHeight="1" x14ac:dyDescent="0.3">
      <c r="A28" s="70" t="s">
        <v>9</v>
      </c>
      <c r="B28" s="71">
        <v>45831</v>
      </c>
      <c r="C28" s="14">
        <v>18965</v>
      </c>
      <c r="D28" s="16">
        <f t="shared" si="3"/>
        <v>1</v>
      </c>
      <c r="E28" s="16">
        <f t="shared" si="4"/>
        <v>31.000012100001186</v>
      </c>
      <c r="F28" s="18">
        <v>19</v>
      </c>
      <c r="G28" s="14">
        <v>18966</v>
      </c>
      <c r="H28" s="80">
        <f t="shared" si="8"/>
        <v>1</v>
      </c>
      <c r="I28" s="80">
        <f t="shared" si="9"/>
        <v>23.999987899998814</v>
      </c>
      <c r="J28" s="18">
        <v>25</v>
      </c>
      <c r="K28" s="16">
        <f t="shared" si="5"/>
        <v>2</v>
      </c>
      <c r="L28" s="16">
        <f t="shared" si="6"/>
        <v>55</v>
      </c>
      <c r="M28" s="15">
        <v>31</v>
      </c>
      <c r="N28" s="69" t="s">
        <v>227</v>
      </c>
      <c r="AA28" s="580" t="s">
        <v>76</v>
      </c>
      <c r="AB28" s="592"/>
      <c r="AC28" s="592"/>
      <c r="AD28" s="592"/>
      <c r="AE28" s="593"/>
      <c r="AM28" s="70" t="s">
        <v>10</v>
      </c>
      <c r="AN28" s="71">
        <v>45436</v>
      </c>
      <c r="AO28" s="79"/>
      <c r="AP28" s="79"/>
      <c r="AQ28" s="79">
        <f t="shared" si="7"/>
        <v>0</v>
      </c>
    </row>
    <row r="29" spans="1:43" s="2" customFormat="1" ht="18.75" customHeight="1" x14ac:dyDescent="0.3">
      <c r="A29" s="70" t="s">
        <v>10</v>
      </c>
      <c r="B29" s="71">
        <v>45832</v>
      </c>
      <c r="C29" s="14">
        <v>18967</v>
      </c>
      <c r="D29" s="16">
        <f t="shared" si="3"/>
        <v>1</v>
      </c>
      <c r="E29" s="16">
        <f t="shared" si="4"/>
        <v>32.000012100001186</v>
      </c>
      <c r="F29" s="18">
        <v>20</v>
      </c>
      <c r="G29" s="14">
        <v>18968</v>
      </c>
      <c r="H29" s="80">
        <f t="shared" si="8"/>
        <v>1</v>
      </c>
      <c r="I29" s="80">
        <f t="shared" si="9"/>
        <v>24.999987899998814</v>
      </c>
      <c r="J29" s="18">
        <v>27</v>
      </c>
      <c r="K29" s="16">
        <f t="shared" si="5"/>
        <v>2</v>
      </c>
      <c r="L29" s="16">
        <f t="shared" si="6"/>
        <v>57</v>
      </c>
      <c r="M29" s="15">
        <v>31</v>
      </c>
      <c r="N29" s="69" t="s">
        <v>19</v>
      </c>
      <c r="AA29" s="22" t="s">
        <v>43</v>
      </c>
      <c r="AE29" s="77">
        <f>AE4</f>
        <v>12.285</v>
      </c>
      <c r="AM29" s="70" t="s">
        <v>11</v>
      </c>
      <c r="AN29" s="71">
        <v>45437</v>
      </c>
      <c r="AO29" s="79"/>
      <c r="AP29" s="79"/>
      <c r="AQ29" s="79">
        <f t="shared" si="7"/>
        <v>0</v>
      </c>
    </row>
    <row r="30" spans="1:43" s="2" customFormat="1" ht="18.75" customHeight="1" thickBot="1" x14ac:dyDescent="0.35">
      <c r="A30" s="70" t="s">
        <v>11</v>
      </c>
      <c r="B30" s="71">
        <v>45833</v>
      </c>
      <c r="C30" s="14">
        <v>18969</v>
      </c>
      <c r="D30" s="16">
        <f t="shared" si="3"/>
        <v>1</v>
      </c>
      <c r="E30" s="16">
        <f t="shared" si="4"/>
        <v>33.000012100001186</v>
      </c>
      <c r="F30" s="18">
        <v>22</v>
      </c>
      <c r="G30" s="14">
        <v>18969.000001</v>
      </c>
      <c r="H30" s="80">
        <f t="shared" si="8"/>
        <v>1.0000003385357559E-6</v>
      </c>
      <c r="I30" s="80">
        <f t="shared" si="9"/>
        <v>24.999988899999153</v>
      </c>
      <c r="J30" s="18">
        <v>28</v>
      </c>
      <c r="K30" s="16">
        <f t="shared" si="5"/>
        <v>1.0000010000003385</v>
      </c>
      <c r="L30" s="16">
        <f t="shared" si="6"/>
        <v>58.000001000000339</v>
      </c>
      <c r="M30" s="15">
        <v>32</v>
      </c>
      <c r="N30" s="69" t="s">
        <v>19</v>
      </c>
      <c r="AA30" s="22" t="s">
        <v>44</v>
      </c>
      <c r="AE30" s="47">
        <f>AC25/12</f>
        <v>243.93541666666667</v>
      </c>
      <c r="AM30" s="70" t="s">
        <v>12</v>
      </c>
      <c r="AN30" s="71">
        <v>45438</v>
      </c>
      <c r="AO30" s="79"/>
      <c r="AP30" s="79"/>
      <c r="AQ30" s="79">
        <f t="shared" si="7"/>
        <v>0</v>
      </c>
    </row>
    <row r="31" spans="1:43" s="2" customFormat="1" ht="18.75" customHeight="1" thickTop="1" thickBot="1" x14ac:dyDescent="0.35">
      <c r="A31" s="70" t="s">
        <v>12</v>
      </c>
      <c r="B31" s="71">
        <v>45834</v>
      </c>
      <c r="C31" s="14">
        <v>18970</v>
      </c>
      <c r="D31" s="16">
        <f t="shared" si="3"/>
        <v>0.99999899999966146</v>
      </c>
      <c r="E31" s="16">
        <f t="shared" si="4"/>
        <v>34.000011100000847</v>
      </c>
      <c r="F31" s="18">
        <v>23</v>
      </c>
      <c r="G31" s="14">
        <v>18971</v>
      </c>
      <c r="H31" s="80">
        <f t="shared" si="8"/>
        <v>1</v>
      </c>
      <c r="I31" s="80">
        <f t="shared" si="9"/>
        <v>25.999988899999153</v>
      </c>
      <c r="J31" s="18">
        <v>29</v>
      </c>
      <c r="K31" s="16">
        <f t="shared" si="5"/>
        <v>1.9999989999996615</v>
      </c>
      <c r="L31" s="16">
        <f t="shared" si="6"/>
        <v>60</v>
      </c>
      <c r="M31" s="15">
        <v>33</v>
      </c>
      <c r="N31" s="69" t="s">
        <v>19</v>
      </c>
      <c r="AA31" s="22"/>
      <c r="AC31" s="48" t="str">
        <f>IF(AE31&lt;0,"IZGUBA  €","PRIHRANEK  €")</f>
        <v>PRIHRANEK  €</v>
      </c>
      <c r="AD31" s="49"/>
      <c r="AE31" s="50">
        <f>AE30-AE29</f>
        <v>231.65041666666667</v>
      </c>
      <c r="AM31" s="70" t="s">
        <v>13</v>
      </c>
      <c r="AN31" s="71">
        <v>45439</v>
      </c>
      <c r="AO31" s="79"/>
      <c r="AP31" s="79"/>
      <c r="AQ31" s="79">
        <f t="shared" si="7"/>
        <v>0</v>
      </c>
    </row>
    <row r="32" spans="1:43" s="2" customFormat="1" ht="18.75" customHeight="1" thickTop="1" thickBot="1" x14ac:dyDescent="0.35">
      <c r="A32" s="70" t="s">
        <v>13</v>
      </c>
      <c r="B32" s="71">
        <v>45835</v>
      </c>
      <c r="C32" s="14">
        <v>18972</v>
      </c>
      <c r="D32" s="16">
        <f t="shared" si="3"/>
        <v>1</v>
      </c>
      <c r="E32" s="16">
        <f t="shared" si="4"/>
        <v>35.000011100000847</v>
      </c>
      <c r="F32" s="18">
        <v>21</v>
      </c>
      <c r="G32" s="14">
        <v>18972.000001</v>
      </c>
      <c r="H32" s="80">
        <f t="shared" si="8"/>
        <v>1.0000003385357559E-6</v>
      </c>
      <c r="I32" s="80">
        <f t="shared" si="9"/>
        <v>25.999989899999491</v>
      </c>
      <c r="J32" s="18">
        <v>27</v>
      </c>
      <c r="K32" s="16">
        <f t="shared" si="5"/>
        <v>1.0000010000003385</v>
      </c>
      <c r="L32" s="16">
        <f t="shared" si="6"/>
        <v>61.000001000000339</v>
      </c>
      <c r="M32" s="15">
        <v>29</v>
      </c>
      <c r="N32" s="69" t="s">
        <v>19</v>
      </c>
      <c r="AA32" s="33"/>
      <c r="AB32" s="34"/>
      <c r="AC32" s="34"/>
      <c r="AD32" s="34"/>
      <c r="AE32" s="51"/>
      <c r="AM32" s="70" t="s">
        <v>14</v>
      </c>
      <c r="AN32" s="71">
        <v>45440</v>
      </c>
      <c r="AO32" s="79"/>
      <c r="AP32" s="79"/>
      <c r="AQ32" s="79">
        <f t="shared" si="7"/>
        <v>0</v>
      </c>
    </row>
    <row r="33" spans="1:43" s="2" customFormat="1" ht="18.75" customHeight="1" x14ac:dyDescent="0.3">
      <c r="A33" s="70" t="s">
        <v>14</v>
      </c>
      <c r="B33" s="71">
        <v>45836</v>
      </c>
      <c r="C33" s="14">
        <v>18973</v>
      </c>
      <c r="D33" s="16">
        <f t="shared" si="3"/>
        <v>0.99999899999966146</v>
      </c>
      <c r="E33" s="16">
        <f t="shared" si="4"/>
        <v>36.000010100000509</v>
      </c>
      <c r="F33" s="18">
        <v>21</v>
      </c>
      <c r="G33" s="14">
        <v>18973.000100000001</v>
      </c>
      <c r="H33" s="80">
        <f t="shared" si="8"/>
        <v>1.0000000111176632E-4</v>
      </c>
      <c r="I33" s="80">
        <f t="shared" si="9"/>
        <v>26.000089900000603</v>
      </c>
      <c r="J33" s="18">
        <v>27</v>
      </c>
      <c r="K33" s="16">
        <f t="shared" si="5"/>
        <v>1.0000990000007732</v>
      </c>
      <c r="L33" s="16">
        <f t="shared" si="6"/>
        <v>62.000100000001112</v>
      </c>
      <c r="M33" s="15">
        <v>31</v>
      </c>
      <c r="N33" s="69" t="s">
        <v>19</v>
      </c>
      <c r="AM33" s="70" t="s">
        <v>15</v>
      </c>
      <c r="AN33" s="71">
        <v>45441</v>
      </c>
      <c r="AO33" s="79"/>
      <c r="AP33" s="79"/>
      <c r="AQ33" s="79">
        <f t="shared" si="7"/>
        <v>0</v>
      </c>
    </row>
    <row r="34" spans="1:43" s="2" customFormat="1" ht="18.75" customHeight="1" x14ac:dyDescent="0.3">
      <c r="A34" s="70" t="s">
        <v>15</v>
      </c>
      <c r="B34" s="71">
        <v>45837</v>
      </c>
      <c r="C34" s="14">
        <v>18974</v>
      </c>
      <c r="D34" s="16">
        <f t="shared" si="3"/>
        <v>0.99989999999888823</v>
      </c>
      <c r="E34" s="16">
        <f t="shared" si="4"/>
        <v>36.999910099999397</v>
      </c>
      <c r="F34" s="18">
        <v>21</v>
      </c>
      <c r="G34" s="14">
        <v>18974.00001</v>
      </c>
      <c r="H34" s="80">
        <f t="shared" si="8"/>
        <v>9.9999997473787516E-6</v>
      </c>
      <c r="I34" s="80">
        <f t="shared" si="9"/>
        <v>26.00009990000035</v>
      </c>
      <c r="J34" s="18">
        <v>30</v>
      </c>
      <c r="K34" s="16">
        <f t="shared" si="5"/>
        <v>0.99990999999863561</v>
      </c>
      <c r="L34" s="16">
        <f t="shared" si="6"/>
        <v>63.000009999999747</v>
      </c>
      <c r="M34" s="15">
        <v>32</v>
      </c>
      <c r="N34" s="69" t="s">
        <v>19</v>
      </c>
      <c r="AA34" s="2" t="s">
        <v>58</v>
      </c>
      <c r="AM34" s="70" t="s">
        <v>9</v>
      </c>
      <c r="AN34" s="71">
        <v>45442</v>
      </c>
      <c r="AO34" s="79"/>
      <c r="AP34" s="79"/>
      <c r="AQ34" s="79">
        <f t="shared" si="7"/>
        <v>0</v>
      </c>
    </row>
    <row r="35" spans="1:43" s="2" customFormat="1" ht="18.75" customHeight="1" x14ac:dyDescent="0.3">
      <c r="A35" s="70" t="s">
        <v>9</v>
      </c>
      <c r="B35" s="71">
        <v>45838</v>
      </c>
      <c r="C35" s="14">
        <v>18975</v>
      </c>
      <c r="D35" s="16">
        <f t="shared" si="3"/>
        <v>0.99999000000025262</v>
      </c>
      <c r="E35" s="16">
        <f t="shared" si="4"/>
        <v>37.99990009999965</v>
      </c>
      <c r="F35" s="18">
        <v>23</v>
      </c>
      <c r="G35" s="14">
        <v>18975.00001</v>
      </c>
      <c r="H35" s="80">
        <f>IF(G35-C35&gt;0,G35-C35,NA())</f>
        <v>9.9999997473787516E-6</v>
      </c>
      <c r="I35" s="80">
        <f t="shared" si="9"/>
        <v>26.000109900000098</v>
      </c>
      <c r="J35" s="18">
        <v>28</v>
      </c>
      <c r="K35" s="16">
        <f t="shared" si="5"/>
        <v>1</v>
      </c>
      <c r="L35" s="16">
        <f t="shared" si="6"/>
        <v>64.000009999999747</v>
      </c>
      <c r="M35" s="15">
        <v>33</v>
      </c>
      <c r="N35" s="69" t="s">
        <v>19</v>
      </c>
      <c r="AM35" s="70"/>
      <c r="AN35" s="71"/>
      <c r="AO35" s="79"/>
      <c r="AP35" s="79"/>
      <c r="AQ35" s="79">
        <f t="shared" si="7"/>
        <v>0</v>
      </c>
    </row>
    <row r="36" spans="1:43" s="2" customFormat="1" ht="18.75" customHeight="1" x14ac:dyDescent="0.3">
      <c r="A36" s="70"/>
      <c r="B36" s="71"/>
      <c r="C36" s="14"/>
      <c r="D36" s="16"/>
      <c r="E36" s="16"/>
      <c r="F36" s="18"/>
      <c r="G36" s="14"/>
      <c r="H36" s="80"/>
      <c r="I36" s="80"/>
      <c r="J36" s="18"/>
      <c r="K36" s="16"/>
      <c r="L36" s="16"/>
      <c r="M36" s="15"/>
      <c r="N36" s="69"/>
      <c r="AM36" s="81" t="s">
        <v>67</v>
      </c>
      <c r="AN36" s="82"/>
      <c r="AO36" s="83">
        <f>SUM(AO5:AO35)</f>
        <v>102</v>
      </c>
      <c r="AP36" s="83">
        <f>SUM(AP5:AP35)</f>
        <v>59</v>
      </c>
      <c r="AQ36" s="83">
        <f>AO36+AP36</f>
        <v>161</v>
      </c>
    </row>
    <row r="37" spans="1:43" s="2" customFormat="1" ht="28.5" customHeight="1" x14ac:dyDescent="0.3">
      <c r="A37" s="75" t="s">
        <v>45</v>
      </c>
      <c r="B37" s="52"/>
      <c r="C37" s="52"/>
      <c r="D37" s="52">
        <f>AVERAGE(D6:D35)</f>
        <v>1.2666633366666551</v>
      </c>
      <c r="E37" s="52"/>
      <c r="F37" s="52">
        <f>AVERAGE(F6:F36)</f>
        <v>18.166666666666668</v>
      </c>
      <c r="G37" s="52"/>
      <c r="H37" s="52">
        <f>AVERAGE(H6:H35)</f>
        <v>0.86667033000000326</v>
      </c>
      <c r="I37" s="52"/>
      <c r="J37" s="52">
        <f>AVERAGE(J6:J36)</f>
        <v>24.3</v>
      </c>
      <c r="K37" s="52">
        <f>AVERAGE(K6:K35)</f>
        <v>2.1333336666666582</v>
      </c>
      <c r="L37" s="52"/>
      <c r="M37" s="52">
        <f>AVERAGE(M6:M36)</f>
        <v>27.8</v>
      </c>
      <c r="N37" s="52"/>
      <c r="AA37" s="54"/>
      <c r="AB37" s="54"/>
      <c r="AC37" s="54"/>
      <c r="AD37" s="54"/>
      <c r="AE37" s="54"/>
      <c r="AF37" s="54"/>
      <c r="AG37" s="53"/>
      <c r="AH37" s="53"/>
      <c r="AI37" s="53"/>
      <c r="AM37" s="81" t="s">
        <v>45</v>
      </c>
      <c r="AN37" s="82"/>
      <c r="AO37" s="83">
        <f>AVERAGE(AO5:AO35)</f>
        <v>11.333333333333334</v>
      </c>
      <c r="AP37" s="83">
        <f t="shared" ref="AP37" si="10">AVERAGE(AP5:AP35)</f>
        <v>7.375</v>
      </c>
      <c r="AQ37" s="83">
        <f>AO37+AP37</f>
        <v>18.708333333333336</v>
      </c>
    </row>
    <row r="38" spans="1:43" s="2" customFormat="1" ht="15.6" x14ac:dyDescent="0.3">
      <c r="A38" s="55" t="s">
        <v>46</v>
      </c>
      <c r="B38" s="56" t="s">
        <v>47</v>
      </c>
      <c r="C38" s="56" t="s">
        <v>48</v>
      </c>
      <c r="D38" s="56" t="s">
        <v>49</v>
      </c>
      <c r="E38" s="56" t="s">
        <v>50</v>
      </c>
      <c r="F38" s="57" t="s">
        <v>51</v>
      </c>
      <c r="G38" s="58"/>
      <c r="H38" s="55" t="s">
        <v>46</v>
      </c>
      <c r="I38" s="56" t="s">
        <v>47</v>
      </c>
      <c r="J38" s="56" t="s">
        <v>48</v>
      </c>
      <c r="K38" s="56" t="s">
        <v>49</v>
      </c>
      <c r="L38" s="56" t="s">
        <v>50</v>
      </c>
      <c r="M38" s="57" t="s">
        <v>51</v>
      </c>
    </row>
    <row r="39" spans="1:43" s="2" customFormat="1" ht="15.6" x14ac:dyDescent="0.3">
      <c r="A39" s="59" t="s">
        <v>52</v>
      </c>
      <c r="B39" s="60">
        <v>318</v>
      </c>
      <c r="C39" s="60">
        <v>395</v>
      </c>
      <c r="D39" s="61">
        <f>SUM(B39:C39)</f>
        <v>713</v>
      </c>
      <c r="E39" s="62">
        <v>138.86000000000001</v>
      </c>
      <c r="F39" s="63">
        <f>E39/D39</f>
        <v>0.19475455820476861</v>
      </c>
      <c r="H39" s="59" t="s">
        <v>53</v>
      </c>
      <c r="I39" s="61">
        <f>B39-I35</f>
        <v>291.9998900999999</v>
      </c>
      <c r="J39" s="61">
        <f>C39-E35</f>
        <v>357.00009990000035</v>
      </c>
      <c r="K39" s="61">
        <f>SUM(I39:J39)</f>
        <v>648.99999000000025</v>
      </c>
      <c r="L39" s="72">
        <f>K39*F39</f>
        <v>126.3957063273493</v>
      </c>
      <c r="M39" s="63">
        <f>L39/K39</f>
        <v>0.19475455820476861</v>
      </c>
    </row>
    <row r="40" spans="1:43" s="2" customFormat="1" ht="15.6" x14ac:dyDescent="0.3"/>
    <row r="41" spans="1:43" s="2" customFormat="1" ht="15.6" x14ac:dyDescent="0.3"/>
    <row r="42" spans="1:43" s="2" customFormat="1" ht="15.6" x14ac:dyDescent="0.3"/>
    <row r="43" spans="1:43" s="2" customFormat="1" ht="15.6" x14ac:dyDescent="0.3"/>
    <row r="44" spans="1:43" s="2" customFormat="1" ht="15.6" x14ac:dyDescent="0.3"/>
    <row r="45" spans="1:43" s="2" customFormat="1" ht="15.6" x14ac:dyDescent="0.3"/>
    <row r="46" spans="1:43" s="2" customFormat="1" ht="15.6" x14ac:dyDescent="0.3"/>
    <row r="47" spans="1:43" s="2" customFormat="1" ht="15.6" x14ac:dyDescent="0.3"/>
    <row r="48" spans="1:43" s="2" customFormat="1" ht="15.6" x14ac:dyDescent="0.3"/>
    <row r="49" s="2" customFormat="1" ht="15.6" x14ac:dyDescent="0.3"/>
    <row r="50" s="2" customFormat="1" ht="15.6" x14ac:dyDescent="0.3"/>
    <row r="51" s="2" customFormat="1" ht="15.6" x14ac:dyDescent="0.3"/>
    <row r="52" s="2" customFormat="1" ht="15.6" x14ac:dyDescent="0.3"/>
    <row r="53" s="2" customFormat="1" ht="15.6" x14ac:dyDescent="0.3"/>
    <row r="54" s="2" customFormat="1" ht="15.6" x14ac:dyDescent="0.3"/>
    <row r="55" s="2" customFormat="1" ht="15.6" x14ac:dyDescent="0.3"/>
    <row r="56" s="2" customFormat="1" ht="15.6" x14ac:dyDescent="0.3"/>
    <row r="57" s="2" customFormat="1" ht="15.6" x14ac:dyDescent="0.3"/>
    <row r="58" s="2" customFormat="1" ht="15.6" x14ac:dyDescent="0.3"/>
    <row r="59" s="2" customFormat="1" ht="15.6" x14ac:dyDescent="0.3"/>
    <row r="60" s="2" customFormat="1" ht="15.6" x14ac:dyDescent="0.3"/>
    <row r="61" s="2" customFormat="1" ht="15.6" x14ac:dyDescent="0.3"/>
    <row r="62" s="2" customFormat="1" ht="15.6" x14ac:dyDescent="0.3"/>
    <row r="63" s="2" customFormat="1" ht="15.6" x14ac:dyDescent="0.3"/>
    <row r="64" s="2" customFormat="1" ht="15.6" x14ac:dyDescent="0.3"/>
    <row r="65" s="2" customFormat="1" ht="15.6" x14ac:dyDescent="0.3"/>
    <row r="66" s="2" customFormat="1" ht="15.6" x14ac:dyDescent="0.3"/>
    <row r="67" s="2" customFormat="1" ht="15.6" x14ac:dyDescent="0.3"/>
    <row r="68" s="2" customFormat="1" ht="15.6" x14ac:dyDescent="0.3"/>
    <row r="69" s="2" customFormat="1" ht="15.6" x14ac:dyDescent="0.3"/>
    <row r="70" s="2" customFormat="1" ht="15.6" x14ac:dyDescent="0.3"/>
    <row r="71" s="2" customFormat="1" ht="15.6" x14ac:dyDescent="0.3"/>
    <row r="72" s="2" customFormat="1" ht="15.6" x14ac:dyDescent="0.3"/>
    <row r="73" s="2" customFormat="1" ht="15.6" x14ac:dyDescent="0.3"/>
    <row r="74" s="2" customFormat="1" ht="15.6" x14ac:dyDescent="0.3"/>
    <row r="75" s="2" customFormat="1" ht="15.6" x14ac:dyDescent="0.3"/>
    <row r="76" s="2" customFormat="1" ht="15.6" x14ac:dyDescent="0.3"/>
    <row r="77" s="2" customFormat="1" ht="15.6" x14ac:dyDescent="0.3"/>
    <row r="78" s="2" customFormat="1" ht="15.6" x14ac:dyDescent="0.3"/>
    <row r="79" s="2" customFormat="1" ht="15.6" x14ac:dyDescent="0.3"/>
    <row r="80" s="2" customFormat="1" ht="15.6" x14ac:dyDescent="0.3"/>
    <row r="81" s="2" customFormat="1" ht="15.6" x14ac:dyDescent="0.3"/>
    <row r="82" s="2" customFormat="1" ht="15.6" x14ac:dyDescent="0.3"/>
    <row r="83" s="2" customFormat="1" ht="15.6" x14ac:dyDescent="0.3"/>
    <row r="84" s="2" customFormat="1" ht="15.6" x14ac:dyDescent="0.3"/>
    <row r="85" s="2" customFormat="1" ht="15.6" x14ac:dyDescent="0.3"/>
    <row r="86" s="2" customFormat="1" ht="15.6" x14ac:dyDescent="0.3"/>
    <row r="87" s="2" customFormat="1" ht="15.6" x14ac:dyDescent="0.3"/>
    <row r="88" s="2" customFormat="1" ht="15.6" x14ac:dyDescent="0.3"/>
    <row r="89" s="2" customFormat="1" ht="15.6" x14ac:dyDescent="0.3"/>
    <row r="90" s="2" customFormat="1" ht="15.6" x14ac:dyDescent="0.3"/>
    <row r="91" s="2" customFormat="1" ht="15.6" x14ac:dyDescent="0.3"/>
    <row r="92" s="2" customFormat="1" ht="15.6" x14ac:dyDescent="0.3"/>
    <row r="93" s="2" customFormat="1" ht="15.6" x14ac:dyDescent="0.3"/>
    <row r="94" s="2" customFormat="1" ht="15.6" x14ac:dyDescent="0.3"/>
    <row r="95" s="2" customFormat="1" ht="15.6" x14ac:dyDescent="0.3"/>
    <row r="96" s="2" customFormat="1" ht="15.6" x14ac:dyDescent="0.3"/>
    <row r="97" s="2" customFormat="1" ht="15.6" x14ac:dyDescent="0.3"/>
    <row r="98" s="2" customFormat="1" ht="15.6" x14ac:dyDescent="0.3"/>
    <row r="99" s="2" customFormat="1" ht="15.6" x14ac:dyDescent="0.3"/>
    <row r="100" s="2" customFormat="1" ht="15.6" x14ac:dyDescent="0.3"/>
    <row r="101" s="2" customFormat="1" ht="15.6" x14ac:dyDescent="0.3"/>
    <row r="102" s="2" customFormat="1" ht="15.6" x14ac:dyDescent="0.3"/>
    <row r="103" s="2" customFormat="1" ht="15.6" x14ac:dyDescent="0.3"/>
    <row r="104" s="2" customFormat="1" ht="15.6" x14ac:dyDescent="0.3"/>
    <row r="105" s="2" customFormat="1" ht="15.6" x14ac:dyDescent="0.3"/>
    <row r="106" s="2" customFormat="1" ht="15.6" x14ac:dyDescent="0.3"/>
    <row r="107" s="2" customFormat="1" ht="15.6" x14ac:dyDescent="0.3"/>
    <row r="108" s="2" customFormat="1" ht="15.6" x14ac:dyDescent="0.3"/>
    <row r="109" s="2" customFormat="1" ht="15.6" x14ac:dyDescent="0.3"/>
    <row r="110" s="2" customFormat="1" ht="15.6" x14ac:dyDescent="0.3"/>
    <row r="111" s="2" customFormat="1" ht="15.6" x14ac:dyDescent="0.3"/>
    <row r="112" s="2" customFormat="1" ht="15.6" x14ac:dyDescent="0.3"/>
    <row r="113" s="2" customFormat="1" ht="15.6" x14ac:dyDescent="0.3"/>
    <row r="114" s="2" customFormat="1" ht="15.6" x14ac:dyDescent="0.3"/>
    <row r="115" s="2" customFormat="1" ht="15.6" x14ac:dyDescent="0.3"/>
    <row r="116" s="2" customFormat="1" ht="15.6" x14ac:dyDescent="0.3"/>
    <row r="117" s="2" customFormat="1" ht="15.6" x14ac:dyDescent="0.3"/>
    <row r="118" s="2" customFormat="1" ht="15.6" x14ac:dyDescent="0.3"/>
    <row r="119" s="2" customFormat="1" ht="15.6" x14ac:dyDescent="0.3"/>
    <row r="120" s="2" customFormat="1" ht="15.6" x14ac:dyDescent="0.3"/>
    <row r="121" s="2" customFormat="1" ht="15.6" x14ac:dyDescent="0.3"/>
    <row r="122" s="2" customFormat="1" ht="15.6" x14ac:dyDescent="0.3"/>
    <row r="123" s="2" customFormat="1" ht="15.6" x14ac:dyDescent="0.3"/>
    <row r="124" s="2" customFormat="1" ht="15.6" x14ac:dyDescent="0.3"/>
    <row r="125" s="2" customFormat="1" ht="15.6" x14ac:dyDescent="0.3"/>
    <row r="126" s="2" customFormat="1" ht="15.6" x14ac:dyDescent="0.3"/>
    <row r="127" s="2" customFormat="1" ht="15.6" x14ac:dyDescent="0.3"/>
    <row r="128" s="2" customFormat="1" ht="15.6" x14ac:dyDescent="0.3"/>
    <row r="129" s="2" customFormat="1" ht="15.6" x14ac:dyDescent="0.3"/>
    <row r="130" s="2" customFormat="1" ht="15.6" x14ac:dyDescent="0.3"/>
    <row r="131" s="2" customFormat="1" ht="15.6" x14ac:dyDescent="0.3"/>
    <row r="132" s="2" customFormat="1" ht="15.6" x14ac:dyDescent="0.3"/>
    <row r="133" s="2" customFormat="1" ht="15.6" x14ac:dyDescent="0.3"/>
    <row r="134" s="2" customFormat="1" ht="15.6" x14ac:dyDescent="0.3"/>
    <row r="135" s="2" customFormat="1" ht="15.6" x14ac:dyDescent="0.3"/>
    <row r="136" s="2" customFormat="1" ht="15.6" x14ac:dyDescent="0.3"/>
    <row r="137" s="2" customFormat="1" ht="15.6" x14ac:dyDescent="0.3"/>
    <row r="138" s="2" customFormat="1" ht="15.6" x14ac:dyDescent="0.3"/>
    <row r="139" s="2" customFormat="1" ht="15.6" x14ac:dyDescent="0.3"/>
    <row r="140" s="2" customFormat="1" ht="15.6" x14ac:dyDescent="0.3"/>
    <row r="141" s="2" customFormat="1" ht="15.6" x14ac:dyDescent="0.3"/>
    <row r="142" s="2" customFormat="1" ht="15.6" x14ac:dyDescent="0.3"/>
    <row r="143" s="2" customFormat="1" ht="15.6" x14ac:dyDescent="0.3"/>
    <row r="144" s="2" customFormat="1" ht="15.6" x14ac:dyDescent="0.3"/>
    <row r="145" s="2" customFormat="1" ht="15.6" x14ac:dyDescent="0.3"/>
    <row r="146" s="2" customFormat="1" ht="15.6" x14ac:dyDescent="0.3"/>
    <row r="147" s="2" customFormat="1" ht="15.6" x14ac:dyDescent="0.3"/>
    <row r="148" s="2" customFormat="1" ht="15.6" x14ac:dyDescent="0.3"/>
    <row r="149" s="2" customFormat="1" ht="15.6" x14ac:dyDescent="0.3"/>
    <row r="150" s="2" customFormat="1" ht="15.6" x14ac:dyDescent="0.3"/>
    <row r="151" s="2" customFormat="1" ht="15.6" x14ac:dyDescent="0.3"/>
    <row r="152" s="2" customFormat="1" ht="15.6" x14ac:dyDescent="0.3"/>
    <row r="153" s="2" customFormat="1" ht="15.6" x14ac:dyDescent="0.3"/>
    <row r="154" s="2" customFormat="1" ht="15.6" x14ac:dyDescent="0.3"/>
    <row r="155" s="2" customFormat="1" ht="15.6" x14ac:dyDescent="0.3"/>
    <row r="156" s="2" customFormat="1" ht="15.6" x14ac:dyDescent="0.3"/>
    <row r="157" s="2" customFormat="1" ht="15.6" x14ac:dyDescent="0.3"/>
    <row r="158" s="2" customFormat="1" ht="15.6" x14ac:dyDescent="0.3"/>
    <row r="159" s="2" customFormat="1" ht="15.6" x14ac:dyDescent="0.3"/>
    <row r="160" s="2" customFormat="1" ht="15.6" x14ac:dyDescent="0.3"/>
    <row r="161" s="2" customFormat="1" ht="15.6" x14ac:dyDescent="0.3"/>
    <row r="162" s="2" customFormat="1" ht="15.6" x14ac:dyDescent="0.3"/>
    <row r="163" s="2" customFormat="1" ht="15.6" x14ac:dyDescent="0.3"/>
    <row r="164" s="2" customFormat="1" ht="15.6" x14ac:dyDescent="0.3"/>
    <row r="165" s="2" customFormat="1" ht="15.6" x14ac:dyDescent="0.3"/>
    <row r="166" s="2" customFormat="1" ht="15.6" x14ac:dyDescent="0.3"/>
    <row r="167" s="2" customFormat="1" ht="15.6" x14ac:dyDescent="0.3"/>
    <row r="168" s="2" customFormat="1" ht="15.6" x14ac:dyDescent="0.3"/>
    <row r="169" s="2" customFormat="1" ht="15.6" x14ac:dyDescent="0.3"/>
    <row r="170" s="2" customFormat="1" ht="15.6" x14ac:dyDescent="0.3"/>
    <row r="171" s="2" customFormat="1" ht="15.6" x14ac:dyDescent="0.3"/>
    <row r="172" s="2" customFormat="1" ht="15.6" x14ac:dyDescent="0.3"/>
    <row r="173" s="2" customFormat="1" ht="15.6" x14ac:dyDescent="0.3"/>
    <row r="174" s="2" customFormat="1" ht="15.6" x14ac:dyDescent="0.3"/>
    <row r="175" s="2" customFormat="1" ht="15.6" x14ac:dyDescent="0.3"/>
    <row r="176" s="2" customFormat="1" ht="15.6" x14ac:dyDescent="0.3"/>
    <row r="177" spans="3:13" s="2" customFormat="1" ht="15.6" x14ac:dyDescent="0.3"/>
    <row r="178" spans="3:13" s="2" customFormat="1" ht="15.6" x14ac:dyDescent="0.3"/>
    <row r="179" spans="3:13" s="2" customFormat="1" ht="15.6" x14ac:dyDescent="0.3"/>
    <row r="180" spans="3:13" s="2" customFormat="1" ht="15.6" x14ac:dyDescent="0.3"/>
    <row r="181" spans="3:13" s="2" customFormat="1" ht="15.6" x14ac:dyDescent="0.3"/>
    <row r="182" spans="3:13" s="2" customFormat="1" ht="15.6" x14ac:dyDescent="0.3"/>
    <row r="183" spans="3:13" s="2" customFormat="1" ht="15.6" x14ac:dyDescent="0.3"/>
    <row r="184" spans="3:13" s="2" customFormat="1" ht="15.6" x14ac:dyDescent="0.3"/>
    <row r="185" spans="3:13" s="2" customFormat="1" ht="15.6" x14ac:dyDescent="0.3"/>
    <row r="186" spans="3:13" x14ac:dyDescent="0.25">
      <c r="C186" s="1"/>
      <c r="F186" s="1"/>
      <c r="G186" s="1"/>
      <c r="J186" s="1"/>
      <c r="M186" s="1"/>
    </row>
    <row r="187" spans="3:13" x14ac:dyDescent="0.25">
      <c r="C187" s="1"/>
      <c r="F187" s="1"/>
      <c r="G187" s="1"/>
      <c r="J187" s="1"/>
      <c r="M187" s="1"/>
    </row>
    <row r="188" spans="3:13" x14ac:dyDescent="0.25">
      <c r="C188" s="1"/>
      <c r="F188" s="1"/>
      <c r="G188" s="1"/>
      <c r="J188" s="1"/>
      <c r="M188" s="1"/>
    </row>
    <row r="189" spans="3:13" x14ac:dyDescent="0.25">
      <c r="C189" s="1"/>
      <c r="F189" s="1"/>
      <c r="G189" s="1"/>
      <c r="J189" s="1"/>
      <c r="M189" s="1"/>
    </row>
    <row r="190" spans="3:13" x14ac:dyDescent="0.25">
      <c r="C190" s="1"/>
      <c r="F190" s="1"/>
      <c r="G190" s="1"/>
      <c r="J190" s="1"/>
      <c r="M190" s="1"/>
    </row>
    <row r="191" spans="3:13" x14ac:dyDescent="0.25">
      <c r="C191" s="1"/>
      <c r="F191" s="1"/>
      <c r="G191" s="1"/>
      <c r="J191" s="1"/>
      <c r="M191" s="1"/>
    </row>
    <row r="192" spans="3:13" x14ac:dyDescent="0.25">
      <c r="C192" s="1"/>
      <c r="F192" s="1"/>
      <c r="G192" s="1"/>
      <c r="J192" s="1"/>
      <c r="M192" s="1"/>
    </row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="1" customFormat="1" x14ac:dyDescent="0.25"/>
    <row r="1314" s="1" customFormat="1" x14ac:dyDescent="0.25"/>
    <row r="1315" s="1" customFormat="1" x14ac:dyDescent="0.25"/>
    <row r="1316" s="1" customFormat="1" x14ac:dyDescent="0.25"/>
    <row r="1317" s="1" customFormat="1" x14ac:dyDescent="0.25"/>
    <row r="1318" s="1" customFormat="1" x14ac:dyDescent="0.25"/>
    <row r="1319" s="1" customFormat="1" x14ac:dyDescent="0.25"/>
    <row r="1320" s="1" customFormat="1" x14ac:dyDescent="0.25"/>
    <row r="1321" s="1" customFormat="1" x14ac:dyDescent="0.25"/>
    <row r="1322" s="1" customFormat="1" x14ac:dyDescent="0.25"/>
    <row r="1323" s="1" customFormat="1" x14ac:dyDescent="0.25"/>
    <row r="1324" s="1" customFormat="1" x14ac:dyDescent="0.25"/>
    <row r="1325" s="1" customFormat="1" x14ac:dyDescent="0.25"/>
    <row r="1326" s="1" customFormat="1" x14ac:dyDescent="0.25"/>
    <row r="1327" s="1" customFormat="1" x14ac:dyDescent="0.25"/>
    <row r="1328" s="1" customFormat="1" x14ac:dyDescent="0.25"/>
    <row r="1329" s="1" customFormat="1" x14ac:dyDescent="0.25"/>
    <row r="1330" s="1" customFormat="1" x14ac:dyDescent="0.25"/>
    <row r="1331" s="1" customFormat="1" x14ac:dyDescent="0.25"/>
    <row r="1332" s="1" customFormat="1" x14ac:dyDescent="0.25"/>
    <row r="1333" s="1" customFormat="1" x14ac:dyDescent="0.25"/>
    <row r="1334" s="1" customFormat="1" x14ac:dyDescent="0.25"/>
    <row r="1335" s="1" customFormat="1" x14ac:dyDescent="0.25"/>
    <row r="1336" s="1" customFormat="1" x14ac:dyDescent="0.25"/>
    <row r="1337" s="1" customFormat="1" x14ac:dyDescent="0.25"/>
    <row r="1338" s="1" customFormat="1" x14ac:dyDescent="0.25"/>
    <row r="1339" s="1" customFormat="1" x14ac:dyDescent="0.25"/>
    <row r="1340" s="1" customFormat="1" x14ac:dyDescent="0.25"/>
    <row r="1341" s="1" customFormat="1" x14ac:dyDescent="0.25"/>
    <row r="1342" s="1" customFormat="1" x14ac:dyDescent="0.25"/>
    <row r="1343" s="1" customFormat="1" x14ac:dyDescent="0.25"/>
    <row r="1344" s="1" customFormat="1" x14ac:dyDescent="0.25"/>
    <row r="1345" s="1" customFormat="1" x14ac:dyDescent="0.25"/>
    <row r="1346" s="1" customFormat="1" x14ac:dyDescent="0.25"/>
    <row r="1347" s="1" customFormat="1" x14ac:dyDescent="0.25"/>
    <row r="1348" s="1" customFormat="1" x14ac:dyDescent="0.25"/>
    <row r="1349" s="1" customFormat="1" x14ac:dyDescent="0.25"/>
    <row r="1350" s="1" customFormat="1" x14ac:dyDescent="0.25"/>
    <row r="1351" s="1" customFormat="1" x14ac:dyDescent="0.25"/>
    <row r="1352" s="1" customFormat="1" x14ac:dyDescent="0.25"/>
    <row r="1353" s="1" customFormat="1" x14ac:dyDescent="0.25"/>
    <row r="1354" s="1" customFormat="1" x14ac:dyDescent="0.25"/>
    <row r="1355" s="1" customFormat="1" x14ac:dyDescent="0.25"/>
    <row r="1356" s="1" customFormat="1" x14ac:dyDescent="0.25"/>
    <row r="1357" s="1" customFormat="1" x14ac:dyDescent="0.25"/>
    <row r="1358" s="1" customFormat="1" x14ac:dyDescent="0.25"/>
    <row r="1359" s="1" customFormat="1" x14ac:dyDescent="0.25"/>
    <row r="1360" s="1" customFormat="1" x14ac:dyDescent="0.25"/>
    <row r="1361" s="1" customFormat="1" x14ac:dyDescent="0.25"/>
    <row r="1362" s="1" customFormat="1" x14ac:dyDescent="0.25"/>
    <row r="1363" s="1" customFormat="1" x14ac:dyDescent="0.25"/>
    <row r="1364" s="1" customFormat="1" x14ac:dyDescent="0.25"/>
    <row r="1365" s="1" customFormat="1" x14ac:dyDescent="0.25"/>
    <row r="1366" s="1" customFormat="1" x14ac:dyDescent="0.25"/>
    <row r="1367" s="1" customFormat="1" x14ac:dyDescent="0.25"/>
    <row r="1368" s="1" customFormat="1" x14ac:dyDescent="0.25"/>
    <row r="1369" s="1" customFormat="1" x14ac:dyDescent="0.25"/>
    <row r="1370" s="1" customFormat="1" x14ac:dyDescent="0.25"/>
    <row r="1371" s="1" customFormat="1" x14ac:dyDescent="0.25"/>
    <row r="1372" s="1" customFormat="1" x14ac:dyDescent="0.25"/>
    <row r="1373" s="1" customFormat="1" x14ac:dyDescent="0.25"/>
    <row r="1374" s="1" customFormat="1" x14ac:dyDescent="0.25"/>
    <row r="1375" s="1" customFormat="1" x14ac:dyDescent="0.25"/>
    <row r="1376" s="1" customFormat="1" x14ac:dyDescent="0.25"/>
    <row r="1377" s="1" customFormat="1" x14ac:dyDescent="0.25"/>
    <row r="1378" s="1" customFormat="1" x14ac:dyDescent="0.25"/>
    <row r="1379" s="1" customFormat="1" x14ac:dyDescent="0.25"/>
    <row r="1380" s="1" customFormat="1" x14ac:dyDescent="0.25"/>
    <row r="1381" s="1" customFormat="1" x14ac:dyDescent="0.25"/>
    <row r="1382" s="1" customFormat="1" x14ac:dyDescent="0.25"/>
    <row r="1383" s="1" customFormat="1" x14ac:dyDescent="0.25"/>
    <row r="1384" s="1" customFormat="1" x14ac:dyDescent="0.25"/>
    <row r="1385" s="1" customFormat="1" x14ac:dyDescent="0.25"/>
    <row r="1386" s="1" customFormat="1" x14ac:dyDescent="0.25"/>
    <row r="1387" s="1" customFormat="1" x14ac:dyDescent="0.25"/>
    <row r="1388" s="1" customFormat="1" x14ac:dyDescent="0.25"/>
    <row r="1389" s="1" customFormat="1" x14ac:dyDescent="0.25"/>
    <row r="1390" s="1" customFormat="1" x14ac:dyDescent="0.25"/>
    <row r="1391" s="1" customFormat="1" x14ac:dyDescent="0.25"/>
    <row r="1392" s="1" customFormat="1" x14ac:dyDescent="0.25"/>
    <row r="1393" s="1" customFormat="1" x14ac:dyDescent="0.25"/>
    <row r="1394" s="1" customFormat="1" x14ac:dyDescent="0.25"/>
    <row r="1395" s="1" customFormat="1" x14ac:dyDescent="0.25"/>
    <row r="1396" s="1" customFormat="1" x14ac:dyDescent="0.25"/>
    <row r="1397" s="1" customFormat="1" x14ac:dyDescent="0.25"/>
    <row r="1398" s="1" customFormat="1" x14ac:dyDescent="0.25"/>
    <row r="1399" s="1" customFormat="1" x14ac:dyDescent="0.25"/>
    <row r="1400" s="1" customFormat="1" x14ac:dyDescent="0.25"/>
    <row r="1401" s="1" customFormat="1" x14ac:dyDescent="0.25"/>
    <row r="1402" s="1" customFormat="1" x14ac:dyDescent="0.25"/>
    <row r="1403" s="1" customFormat="1" x14ac:dyDescent="0.25"/>
    <row r="1404" s="1" customFormat="1" x14ac:dyDescent="0.25"/>
    <row r="1405" s="1" customFormat="1" x14ac:dyDescent="0.25"/>
    <row r="1406" s="1" customFormat="1" x14ac:dyDescent="0.25"/>
    <row r="1407" s="1" customFormat="1" x14ac:dyDescent="0.25"/>
    <row r="1408" s="1" customFormat="1" x14ac:dyDescent="0.25"/>
    <row r="1409" s="1" customFormat="1" x14ac:dyDescent="0.25"/>
    <row r="1410" s="1" customFormat="1" x14ac:dyDescent="0.25"/>
    <row r="1411" s="1" customFormat="1" x14ac:dyDescent="0.25"/>
    <row r="1412" s="1" customFormat="1" x14ac:dyDescent="0.25"/>
    <row r="1413" s="1" customFormat="1" x14ac:dyDescent="0.25"/>
    <row r="1414" s="1" customFormat="1" x14ac:dyDescent="0.25"/>
    <row r="1415" s="1" customFormat="1" x14ac:dyDescent="0.25"/>
    <row r="1416" s="1" customFormat="1" x14ac:dyDescent="0.25"/>
    <row r="1417" s="1" customFormat="1" x14ac:dyDescent="0.25"/>
    <row r="1418" s="1" customFormat="1" x14ac:dyDescent="0.25"/>
    <row r="1419" s="1" customFormat="1" x14ac:dyDescent="0.25"/>
    <row r="1420" s="1" customFormat="1" x14ac:dyDescent="0.25"/>
    <row r="1421" s="1" customFormat="1" x14ac:dyDescent="0.25"/>
    <row r="1422" s="1" customFormat="1" x14ac:dyDescent="0.25"/>
    <row r="1423" s="1" customFormat="1" x14ac:dyDescent="0.25"/>
    <row r="1424" s="1" customFormat="1" x14ac:dyDescent="0.25"/>
    <row r="1425" s="1" customFormat="1" x14ac:dyDescent="0.25"/>
    <row r="1426" s="1" customFormat="1" x14ac:dyDescent="0.25"/>
    <row r="1427" s="1" customFormat="1" x14ac:dyDescent="0.25"/>
    <row r="1428" s="1" customFormat="1" x14ac:dyDescent="0.25"/>
    <row r="1429" s="1" customFormat="1" x14ac:dyDescent="0.25"/>
    <row r="1430" s="1" customFormat="1" x14ac:dyDescent="0.25"/>
    <row r="1431" s="1" customFormat="1" x14ac:dyDescent="0.25"/>
    <row r="1432" s="1" customFormat="1" x14ac:dyDescent="0.25"/>
    <row r="1433" s="1" customFormat="1" x14ac:dyDescent="0.25"/>
    <row r="1434" s="1" customFormat="1" x14ac:dyDescent="0.25"/>
    <row r="1435" s="1" customFormat="1" x14ac:dyDescent="0.25"/>
    <row r="1436" s="1" customFormat="1" x14ac:dyDescent="0.25"/>
    <row r="1437" s="1" customFormat="1" x14ac:dyDescent="0.25"/>
    <row r="1438" s="1" customFormat="1" x14ac:dyDescent="0.25"/>
    <row r="1439" s="1" customFormat="1" x14ac:dyDescent="0.25"/>
    <row r="1440" s="1" customFormat="1" x14ac:dyDescent="0.25"/>
    <row r="1441" s="1" customFormat="1" x14ac:dyDescent="0.25"/>
    <row r="1442" s="1" customFormat="1" x14ac:dyDescent="0.25"/>
    <row r="1443" s="1" customFormat="1" x14ac:dyDescent="0.25"/>
    <row r="1444" s="1" customFormat="1" x14ac:dyDescent="0.25"/>
    <row r="1445" s="1" customFormat="1" x14ac:dyDescent="0.25"/>
    <row r="1446" s="1" customFormat="1" x14ac:dyDescent="0.25"/>
    <row r="1447" s="1" customFormat="1" x14ac:dyDescent="0.25"/>
    <row r="1448" s="1" customFormat="1" x14ac:dyDescent="0.25"/>
    <row r="1449" s="1" customFormat="1" x14ac:dyDescent="0.25"/>
    <row r="1450" s="1" customFormat="1" x14ac:dyDescent="0.25"/>
    <row r="1451" s="1" customFormat="1" x14ac:dyDescent="0.25"/>
    <row r="1452" s="1" customFormat="1" x14ac:dyDescent="0.25"/>
    <row r="1453" s="1" customFormat="1" x14ac:dyDescent="0.25"/>
    <row r="1454" s="1" customFormat="1" x14ac:dyDescent="0.25"/>
    <row r="1455" s="1" customFormat="1" x14ac:dyDescent="0.25"/>
    <row r="1456" s="1" customFormat="1" x14ac:dyDescent="0.25"/>
    <row r="1457" s="1" customFormat="1" x14ac:dyDescent="0.25"/>
    <row r="1458" s="1" customFormat="1" x14ac:dyDescent="0.25"/>
    <row r="1459" s="1" customFormat="1" x14ac:dyDescent="0.25"/>
    <row r="1460" s="1" customFormat="1" x14ac:dyDescent="0.25"/>
    <row r="1461" s="1" customFormat="1" x14ac:dyDescent="0.25"/>
    <row r="1462" s="1" customFormat="1" x14ac:dyDescent="0.25"/>
    <row r="1463" s="1" customFormat="1" x14ac:dyDescent="0.25"/>
    <row r="1464" s="1" customFormat="1" x14ac:dyDescent="0.25"/>
    <row r="1465" s="1" customFormat="1" x14ac:dyDescent="0.25"/>
    <row r="1466" s="1" customFormat="1" x14ac:dyDescent="0.25"/>
    <row r="1467" s="1" customFormat="1" x14ac:dyDescent="0.25"/>
    <row r="1468" s="1" customFormat="1" x14ac:dyDescent="0.25"/>
    <row r="1469" s="1" customFormat="1" x14ac:dyDescent="0.25"/>
    <row r="1470" s="1" customFormat="1" x14ac:dyDescent="0.25"/>
    <row r="1471" s="1" customFormat="1" x14ac:dyDescent="0.25"/>
    <row r="1472" s="1" customFormat="1" x14ac:dyDescent="0.25"/>
    <row r="1473" s="1" customFormat="1" x14ac:dyDescent="0.25"/>
    <row r="1474" s="1" customFormat="1" x14ac:dyDescent="0.25"/>
    <row r="1475" s="1" customFormat="1" x14ac:dyDescent="0.25"/>
    <row r="1476" s="1" customFormat="1" x14ac:dyDescent="0.25"/>
    <row r="1477" s="1" customFormat="1" x14ac:dyDescent="0.25"/>
    <row r="1478" s="1" customFormat="1" x14ac:dyDescent="0.25"/>
    <row r="1479" s="1" customFormat="1" x14ac:dyDescent="0.25"/>
    <row r="1480" s="1" customFormat="1" x14ac:dyDescent="0.25"/>
    <row r="1481" s="1" customFormat="1" x14ac:dyDescent="0.25"/>
    <row r="1482" s="1" customFormat="1" x14ac:dyDescent="0.25"/>
    <row r="1483" s="1" customFormat="1" x14ac:dyDescent="0.25"/>
    <row r="1484" s="1" customFormat="1" x14ac:dyDescent="0.25"/>
    <row r="1485" s="1" customFormat="1" x14ac:dyDescent="0.25"/>
    <row r="1486" s="1" customFormat="1" x14ac:dyDescent="0.25"/>
    <row r="1487" s="1" customFormat="1" x14ac:dyDescent="0.25"/>
    <row r="1488" s="1" customFormat="1" x14ac:dyDescent="0.25"/>
    <row r="1489" s="1" customFormat="1" x14ac:dyDescent="0.25"/>
    <row r="1490" s="1" customFormat="1" x14ac:dyDescent="0.25"/>
    <row r="1491" s="1" customFormat="1" x14ac:dyDescent="0.25"/>
    <row r="1492" s="1" customFormat="1" x14ac:dyDescent="0.25"/>
    <row r="1493" s="1" customFormat="1" x14ac:dyDescent="0.25"/>
    <row r="1494" s="1" customFormat="1" x14ac:dyDescent="0.25"/>
    <row r="1495" s="1" customFormat="1" x14ac:dyDescent="0.25"/>
    <row r="1496" s="1" customFormat="1" x14ac:dyDescent="0.25"/>
    <row r="1497" s="1" customFormat="1" x14ac:dyDescent="0.25"/>
    <row r="1498" s="1" customFormat="1" x14ac:dyDescent="0.25"/>
    <row r="1499" s="1" customFormat="1" x14ac:dyDescent="0.25"/>
    <row r="1500" s="1" customFormat="1" x14ac:dyDescent="0.25"/>
    <row r="1501" s="1" customFormat="1" x14ac:dyDescent="0.25"/>
    <row r="1502" s="1" customFormat="1" x14ac:dyDescent="0.25"/>
    <row r="1503" s="1" customFormat="1" x14ac:dyDescent="0.25"/>
    <row r="1504" s="1" customFormat="1" x14ac:dyDescent="0.25"/>
    <row r="1505" s="1" customFormat="1" x14ac:dyDescent="0.25"/>
    <row r="1506" s="1" customFormat="1" x14ac:dyDescent="0.25"/>
    <row r="1507" s="1" customFormat="1" x14ac:dyDescent="0.25"/>
    <row r="1508" s="1" customFormat="1" x14ac:dyDescent="0.25"/>
    <row r="1509" s="1" customFormat="1" x14ac:dyDescent="0.25"/>
    <row r="1510" s="1" customFormat="1" x14ac:dyDescent="0.25"/>
    <row r="1511" s="1" customFormat="1" x14ac:dyDescent="0.25"/>
    <row r="1512" s="1" customFormat="1" x14ac:dyDescent="0.25"/>
    <row r="1513" s="1" customFormat="1" x14ac:dyDescent="0.25"/>
    <row r="1514" s="1" customFormat="1" x14ac:dyDescent="0.25"/>
    <row r="1515" s="1" customFormat="1" x14ac:dyDescent="0.25"/>
    <row r="1516" s="1" customFormat="1" x14ac:dyDescent="0.25"/>
    <row r="1517" s="1" customFormat="1" x14ac:dyDescent="0.25"/>
    <row r="1518" s="1" customFormat="1" x14ac:dyDescent="0.25"/>
    <row r="1519" s="1" customFormat="1" x14ac:dyDescent="0.25"/>
    <row r="1520" s="1" customFormat="1" x14ac:dyDescent="0.25"/>
    <row r="1521" s="1" customFormat="1" x14ac:dyDescent="0.25"/>
    <row r="1522" s="1" customFormat="1" x14ac:dyDescent="0.25"/>
    <row r="1523" s="1" customFormat="1" x14ac:dyDescent="0.25"/>
    <row r="1524" s="1" customFormat="1" x14ac:dyDescent="0.25"/>
    <row r="1525" s="1" customFormat="1" x14ac:dyDescent="0.25"/>
    <row r="1526" s="1" customFormat="1" x14ac:dyDescent="0.25"/>
    <row r="1527" s="1" customFormat="1" x14ac:dyDescent="0.25"/>
    <row r="1528" s="1" customFormat="1" x14ac:dyDescent="0.25"/>
    <row r="1529" s="1" customFormat="1" x14ac:dyDescent="0.25"/>
    <row r="1530" s="1" customFormat="1" x14ac:dyDescent="0.25"/>
    <row r="1531" s="1" customFormat="1" x14ac:dyDescent="0.25"/>
    <row r="1532" s="1" customFormat="1" x14ac:dyDescent="0.25"/>
    <row r="1533" s="1" customFormat="1" x14ac:dyDescent="0.25"/>
    <row r="1534" s="1" customFormat="1" x14ac:dyDescent="0.25"/>
    <row r="1535" s="1" customFormat="1" x14ac:dyDescent="0.25"/>
    <row r="1536" s="1" customFormat="1" x14ac:dyDescent="0.25"/>
    <row r="1537" s="1" customFormat="1" x14ac:dyDescent="0.25"/>
    <row r="1538" s="1" customFormat="1" x14ac:dyDescent="0.25"/>
    <row r="1539" s="1" customFormat="1" x14ac:dyDescent="0.25"/>
    <row r="1540" s="1" customFormat="1" x14ac:dyDescent="0.25"/>
    <row r="1541" s="1" customFormat="1" x14ac:dyDescent="0.25"/>
    <row r="1542" s="1" customFormat="1" x14ac:dyDescent="0.25"/>
    <row r="1543" s="1" customFormat="1" x14ac:dyDescent="0.25"/>
    <row r="1544" s="1" customFormat="1" x14ac:dyDescent="0.25"/>
    <row r="1545" s="1" customFormat="1" x14ac:dyDescent="0.25"/>
    <row r="1546" s="1" customFormat="1" x14ac:dyDescent="0.25"/>
    <row r="1547" s="1" customFormat="1" x14ac:dyDescent="0.25"/>
    <row r="1548" s="1" customFormat="1" x14ac:dyDescent="0.25"/>
    <row r="1549" s="1" customFormat="1" x14ac:dyDescent="0.25"/>
    <row r="1550" s="1" customFormat="1" x14ac:dyDescent="0.25"/>
    <row r="1551" s="1" customFormat="1" x14ac:dyDescent="0.25"/>
    <row r="1552" s="1" customFormat="1" x14ac:dyDescent="0.25"/>
    <row r="1553" s="1" customFormat="1" x14ac:dyDescent="0.25"/>
    <row r="1554" s="1" customFormat="1" x14ac:dyDescent="0.25"/>
    <row r="1555" s="1" customFormat="1" x14ac:dyDescent="0.25"/>
    <row r="1556" s="1" customFormat="1" x14ac:dyDescent="0.25"/>
    <row r="1557" s="1" customFormat="1" x14ac:dyDescent="0.25"/>
    <row r="1558" s="1" customFormat="1" x14ac:dyDescent="0.25"/>
    <row r="1559" s="1" customFormat="1" x14ac:dyDescent="0.25"/>
    <row r="1560" s="1" customFormat="1" x14ac:dyDescent="0.25"/>
    <row r="1561" s="1" customFormat="1" x14ac:dyDescent="0.25"/>
    <row r="1562" s="1" customFormat="1" x14ac:dyDescent="0.25"/>
    <row r="1563" s="1" customFormat="1" x14ac:dyDescent="0.25"/>
    <row r="1564" s="1" customFormat="1" x14ac:dyDescent="0.25"/>
    <row r="1565" s="1" customFormat="1" x14ac:dyDescent="0.25"/>
    <row r="1566" s="1" customFormat="1" x14ac:dyDescent="0.25"/>
    <row r="1567" s="1" customFormat="1" x14ac:dyDescent="0.25"/>
    <row r="1568" s="1" customFormat="1" x14ac:dyDescent="0.25"/>
    <row r="1569" s="1" customFormat="1" x14ac:dyDescent="0.25"/>
    <row r="1570" s="1" customFormat="1" x14ac:dyDescent="0.25"/>
    <row r="1571" s="1" customFormat="1" x14ac:dyDescent="0.25"/>
    <row r="1572" s="1" customFormat="1" x14ac:dyDescent="0.25"/>
    <row r="1573" s="1" customFormat="1" x14ac:dyDescent="0.25"/>
    <row r="1574" s="1" customFormat="1" x14ac:dyDescent="0.25"/>
    <row r="1575" s="1" customFormat="1" x14ac:dyDescent="0.25"/>
    <row r="1576" s="1" customFormat="1" x14ac:dyDescent="0.25"/>
    <row r="1577" s="1" customFormat="1" x14ac:dyDescent="0.25"/>
    <row r="1578" s="1" customFormat="1" x14ac:dyDescent="0.25"/>
    <row r="1579" s="1" customFormat="1" x14ac:dyDescent="0.25"/>
    <row r="1580" s="1" customFormat="1" x14ac:dyDescent="0.25"/>
    <row r="1581" s="1" customFormat="1" x14ac:dyDescent="0.25"/>
    <row r="1582" s="1" customFormat="1" x14ac:dyDescent="0.25"/>
    <row r="1583" s="1" customFormat="1" x14ac:dyDescent="0.25"/>
    <row r="1584" s="1" customFormat="1" x14ac:dyDescent="0.25"/>
    <row r="1585" s="1" customFormat="1" x14ac:dyDescent="0.25"/>
    <row r="1586" s="1" customFormat="1" x14ac:dyDescent="0.25"/>
    <row r="1587" s="1" customFormat="1" x14ac:dyDescent="0.25"/>
    <row r="1588" s="1" customFormat="1" x14ac:dyDescent="0.25"/>
    <row r="1589" s="1" customFormat="1" x14ac:dyDescent="0.25"/>
    <row r="1590" s="1" customFormat="1" x14ac:dyDescent="0.25"/>
    <row r="1591" s="1" customFormat="1" x14ac:dyDescent="0.25"/>
    <row r="1592" s="1" customFormat="1" x14ac:dyDescent="0.25"/>
    <row r="1593" s="1" customFormat="1" x14ac:dyDescent="0.25"/>
    <row r="1594" s="1" customFormat="1" x14ac:dyDescent="0.25"/>
    <row r="1595" s="1" customFormat="1" x14ac:dyDescent="0.25"/>
    <row r="1596" s="1" customFormat="1" x14ac:dyDescent="0.25"/>
    <row r="1597" s="1" customFormat="1" x14ac:dyDescent="0.25"/>
    <row r="1598" s="1" customFormat="1" x14ac:dyDescent="0.25"/>
    <row r="1599" s="1" customFormat="1" x14ac:dyDescent="0.25"/>
    <row r="1600" s="1" customFormat="1" x14ac:dyDescent="0.25"/>
    <row r="1601" s="1" customFormat="1" x14ac:dyDescent="0.25"/>
    <row r="1602" s="1" customFormat="1" x14ac:dyDescent="0.25"/>
    <row r="1603" s="1" customFormat="1" x14ac:dyDescent="0.25"/>
    <row r="1604" s="1" customFormat="1" x14ac:dyDescent="0.25"/>
    <row r="1605" s="1" customFormat="1" x14ac:dyDescent="0.25"/>
    <row r="1606" s="1" customFormat="1" x14ac:dyDescent="0.25"/>
    <row r="1607" s="1" customFormat="1" x14ac:dyDescent="0.25"/>
    <row r="1608" s="1" customFormat="1" x14ac:dyDescent="0.25"/>
    <row r="1609" s="1" customFormat="1" x14ac:dyDescent="0.25"/>
    <row r="1610" s="1" customFormat="1" x14ac:dyDescent="0.25"/>
    <row r="1611" s="1" customFormat="1" x14ac:dyDescent="0.25"/>
    <row r="1612" s="1" customFormat="1" x14ac:dyDescent="0.25"/>
    <row r="1613" s="1" customFormat="1" x14ac:dyDescent="0.25"/>
    <row r="1614" s="1" customFormat="1" x14ac:dyDescent="0.25"/>
    <row r="1615" s="1" customFormat="1" x14ac:dyDescent="0.25"/>
    <row r="1616" s="1" customFormat="1" x14ac:dyDescent="0.25"/>
    <row r="1617" s="1" customFormat="1" x14ac:dyDescent="0.25"/>
    <row r="1618" s="1" customFormat="1" x14ac:dyDescent="0.25"/>
    <row r="1619" s="1" customFormat="1" x14ac:dyDescent="0.25"/>
    <row r="1620" s="1" customFormat="1" x14ac:dyDescent="0.25"/>
    <row r="1621" s="1" customFormat="1" x14ac:dyDescent="0.25"/>
    <row r="1622" s="1" customFormat="1" x14ac:dyDescent="0.25"/>
    <row r="1623" s="1" customFormat="1" x14ac:dyDescent="0.25"/>
    <row r="1624" s="1" customFormat="1" x14ac:dyDescent="0.25"/>
    <row r="1625" s="1" customFormat="1" x14ac:dyDescent="0.25"/>
    <row r="1626" s="1" customFormat="1" x14ac:dyDescent="0.25"/>
    <row r="1627" s="1" customFormat="1" x14ac:dyDescent="0.25"/>
    <row r="1628" s="1" customFormat="1" x14ac:dyDescent="0.25"/>
    <row r="1629" s="1" customFormat="1" x14ac:dyDescent="0.25"/>
    <row r="1630" s="1" customFormat="1" x14ac:dyDescent="0.25"/>
    <row r="1631" s="1" customFormat="1" x14ac:dyDescent="0.25"/>
    <row r="1632" s="1" customFormat="1" x14ac:dyDescent="0.25"/>
    <row r="1633" s="1" customFormat="1" x14ac:dyDescent="0.25"/>
    <row r="1634" s="1" customFormat="1" x14ac:dyDescent="0.25"/>
    <row r="1635" s="1" customFormat="1" x14ac:dyDescent="0.25"/>
    <row r="1636" s="1" customFormat="1" x14ac:dyDescent="0.25"/>
    <row r="1637" s="1" customFormat="1" x14ac:dyDescent="0.25"/>
    <row r="1638" s="1" customFormat="1" x14ac:dyDescent="0.25"/>
    <row r="1639" s="1" customFormat="1" x14ac:dyDescent="0.25"/>
    <row r="1640" s="1" customFormat="1" x14ac:dyDescent="0.25"/>
    <row r="1641" s="1" customFormat="1" x14ac:dyDescent="0.25"/>
    <row r="1642" s="1" customFormat="1" x14ac:dyDescent="0.25"/>
    <row r="1643" s="1" customFormat="1" x14ac:dyDescent="0.25"/>
    <row r="1644" s="1" customFormat="1" x14ac:dyDescent="0.25"/>
    <row r="1645" s="1" customFormat="1" x14ac:dyDescent="0.25"/>
    <row r="1646" s="1" customFormat="1" x14ac:dyDescent="0.25"/>
    <row r="1647" s="1" customFormat="1" x14ac:dyDescent="0.25"/>
    <row r="1648" s="1" customFormat="1" x14ac:dyDescent="0.25"/>
    <row r="1649" s="1" customFormat="1" x14ac:dyDescent="0.25"/>
    <row r="1650" s="1" customFormat="1" x14ac:dyDescent="0.25"/>
    <row r="1651" s="1" customFormat="1" x14ac:dyDescent="0.25"/>
    <row r="1652" s="1" customFormat="1" x14ac:dyDescent="0.25"/>
    <row r="1653" s="1" customFormat="1" x14ac:dyDescent="0.25"/>
    <row r="1654" s="1" customFormat="1" x14ac:dyDescent="0.25"/>
    <row r="1655" s="1" customFormat="1" x14ac:dyDescent="0.25"/>
    <row r="1656" s="1" customFormat="1" x14ac:dyDescent="0.25"/>
    <row r="1657" s="1" customFormat="1" x14ac:dyDescent="0.25"/>
    <row r="1658" s="1" customFormat="1" x14ac:dyDescent="0.25"/>
    <row r="1659" s="1" customFormat="1" x14ac:dyDescent="0.25"/>
    <row r="1660" s="1" customFormat="1" x14ac:dyDescent="0.25"/>
    <row r="1661" s="1" customFormat="1" x14ac:dyDescent="0.25"/>
    <row r="1662" s="1" customFormat="1" x14ac:dyDescent="0.25"/>
    <row r="1663" s="1" customFormat="1" x14ac:dyDescent="0.25"/>
    <row r="1664" s="1" customFormat="1" x14ac:dyDescent="0.25"/>
    <row r="1665" s="1" customFormat="1" x14ac:dyDescent="0.25"/>
    <row r="1666" s="1" customFormat="1" x14ac:dyDescent="0.25"/>
    <row r="1667" s="1" customFormat="1" x14ac:dyDescent="0.25"/>
    <row r="1668" s="1" customFormat="1" x14ac:dyDescent="0.25"/>
    <row r="1669" s="1" customFormat="1" x14ac:dyDescent="0.25"/>
    <row r="1670" s="1" customFormat="1" x14ac:dyDescent="0.25"/>
    <row r="1671" s="1" customFormat="1" x14ac:dyDescent="0.25"/>
    <row r="1672" s="1" customFormat="1" x14ac:dyDescent="0.25"/>
    <row r="1673" s="1" customFormat="1" x14ac:dyDescent="0.25"/>
    <row r="1674" s="1" customFormat="1" x14ac:dyDescent="0.25"/>
    <row r="1675" s="1" customFormat="1" x14ac:dyDescent="0.25"/>
    <row r="1676" s="1" customFormat="1" x14ac:dyDescent="0.25"/>
    <row r="1677" s="1" customFormat="1" x14ac:dyDescent="0.25"/>
    <row r="1678" s="1" customFormat="1" x14ac:dyDescent="0.25"/>
    <row r="1679" s="1" customFormat="1" x14ac:dyDescent="0.25"/>
    <row r="1680" s="1" customFormat="1" x14ac:dyDescent="0.25"/>
    <row r="1681" s="1" customFormat="1" x14ac:dyDescent="0.25"/>
    <row r="1682" s="1" customFormat="1" x14ac:dyDescent="0.25"/>
    <row r="1683" s="1" customFormat="1" x14ac:dyDescent="0.25"/>
    <row r="1684" s="1" customFormat="1" x14ac:dyDescent="0.25"/>
    <row r="1685" s="1" customFormat="1" x14ac:dyDescent="0.25"/>
    <row r="1686" s="1" customFormat="1" x14ac:dyDescent="0.25"/>
    <row r="1687" s="1" customFormat="1" x14ac:dyDescent="0.25"/>
    <row r="1688" s="1" customFormat="1" x14ac:dyDescent="0.25"/>
    <row r="1689" s="1" customFormat="1" x14ac:dyDescent="0.25"/>
    <row r="1690" s="1" customFormat="1" x14ac:dyDescent="0.25"/>
    <row r="1691" s="1" customFormat="1" x14ac:dyDescent="0.25"/>
    <row r="1692" s="1" customFormat="1" x14ac:dyDescent="0.25"/>
    <row r="1693" s="1" customFormat="1" x14ac:dyDescent="0.25"/>
    <row r="1694" s="1" customFormat="1" x14ac:dyDescent="0.25"/>
    <row r="1695" s="1" customFormat="1" x14ac:dyDescent="0.25"/>
    <row r="1696" s="1" customFormat="1" x14ac:dyDescent="0.25"/>
    <row r="1697" s="1" customFormat="1" x14ac:dyDescent="0.25"/>
    <row r="1698" s="1" customFormat="1" x14ac:dyDescent="0.25"/>
    <row r="1699" s="1" customFormat="1" x14ac:dyDescent="0.25"/>
    <row r="1700" s="1" customFormat="1" x14ac:dyDescent="0.25"/>
    <row r="1701" s="1" customFormat="1" x14ac:dyDescent="0.25"/>
    <row r="1702" s="1" customFormat="1" x14ac:dyDescent="0.25"/>
    <row r="1703" s="1" customFormat="1" x14ac:dyDescent="0.25"/>
    <row r="1704" s="1" customFormat="1" x14ac:dyDescent="0.25"/>
    <row r="1705" s="1" customFormat="1" x14ac:dyDescent="0.25"/>
    <row r="1706" s="1" customFormat="1" x14ac:dyDescent="0.25"/>
    <row r="1707" s="1" customFormat="1" x14ac:dyDescent="0.25"/>
    <row r="1708" s="1" customFormat="1" x14ac:dyDescent="0.25"/>
    <row r="1709" s="1" customFormat="1" x14ac:dyDescent="0.25"/>
    <row r="1710" s="1" customFormat="1" x14ac:dyDescent="0.25"/>
    <row r="1711" s="1" customFormat="1" x14ac:dyDescent="0.25"/>
    <row r="1712" s="1" customFormat="1" x14ac:dyDescent="0.25"/>
    <row r="1713" s="1" customFormat="1" x14ac:dyDescent="0.25"/>
    <row r="1714" s="1" customFormat="1" x14ac:dyDescent="0.25"/>
    <row r="1715" s="1" customFormat="1" x14ac:dyDescent="0.25"/>
    <row r="1716" s="1" customFormat="1" x14ac:dyDescent="0.25"/>
    <row r="1717" s="1" customFormat="1" x14ac:dyDescent="0.25"/>
    <row r="1718" s="1" customFormat="1" x14ac:dyDescent="0.25"/>
    <row r="1719" s="1" customFormat="1" x14ac:dyDescent="0.25"/>
    <row r="1720" s="1" customFormat="1" x14ac:dyDescent="0.25"/>
    <row r="1721" s="1" customFormat="1" x14ac:dyDescent="0.25"/>
    <row r="1722" s="1" customFormat="1" x14ac:dyDescent="0.25"/>
    <row r="1723" s="1" customFormat="1" x14ac:dyDescent="0.25"/>
    <row r="1724" s="1" customFormat="1" x14ac:dyDescent="0.25"/>
    <row r="1725" s="1" customFormat="1" x14ac:dyDescent="0.25"/>
    <row r="1726" s="1" customFormat="1" x14ac:dyDescent="0.25"/>
    <row r="1727" s="1" customFormat="1" x14ac:dyDescent="0.25"/>
    <row r="1728" s="1" customFormat="1" x14ac:dyDescent="0.25"/>
    <row r="1729" s="1" customFormat="1" x14ac:dyDescent="0.25"/>
    <row r="1730" s="1" customFormat="1" x14ac:dyDescent="0.25"/>
    <row r="1731" s="1" customFormat="1" x14ac:dyDescent="0.25"/>
    <row r="1732" s="1" customFormat="1" x14ac:dyDescent="0.25"/>
    <row r="1733" s="1" customFormat="1" x14ac:dyDescent="0.25"/>
    <row r="1734" s="1" customFormat="1" x14ac:dyDescent="0.25"/>
  </sheetData>
  <mergeCells count="13">
    <mergeCell ref="AM4:AP4"/>
    <mergeCell ref="AG22:AI22"/>
    <mergeCell ref="AG23:AI23"/>
    <mergeCell ref="C3:F3"/>
    <mergeCell ref="G3:J3"/>
    <mergeCell ref="K3:L3"/>
    <mergeCell ref="M3:N3"/>
    <mergeCell ref="AG3:AI3"/>
    <mergeCell ref="AA28:AE28"/>
    <mergeCell ref="AA22:AA24"/>
    <mergeCell ref="AB22:AB24"/>
    <mergeCell ref="AC22:AC24"/>
    <mergeCell ref="AD22:AD24"/>
  </mergeCells>
  <conditionalFormatting sqref="AC31">
    <cfRule type="expression" dxfId="6" priority="1">
      <formula>AE31&lt;0</formula>
    </cfRule>
  </conditionalFormatting>
  <printOptions horizontalCentered="1" verticalCentered="1"/>
  <pageMargins left="0.19685039370078741" right="0.19685039370078741" top="0.51181102362204722" bottom="0.51181102362204722" header="0.31496062992125984" footer="0.31496062992125984"/>
  <pageSetup paperSize="9" scale="95" orientation="portrait" r:id="rId1"/>
  <headerFooter>
    <oddFooter>&amp;C&amp;10&amp;Z&amp;F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Q1735"/>
  <sheetViews>
    <sheetView topLeftCell="A16" zoomScaleNormal="100" workbookViewId="0">
      <pane xSplit="28008" topLeftCell="AL1"/>
      <selection activeCell="AA26" sqref="AA26"/>
      <selection pane="topRight" activeCell="AL21" sqref="AL21"/>
    </sheetView>
  </sheetViews>
  <sheetFormatPr defaultColWidth="9.109375" defaultRowHeight="13.8" x14ac:dyDescent="0.25"/>
  <cols>
    <col min="1" max="1" width="9.5546875" style="1" customWidth="1"/>
    <col min="2" max="2" width="7.6640625" style="1" customWidth="1"/>
    <col min="3" max="3" width="6.5546875" style="10" customWidth="1"/>
    <col min="4" max="4" width="6.109375" style="1" customWidth="1"/>
    <col min="5" max="5" width="7.5546875" style="1" customWidth="1"/>
    <col min="6" max="6" width="9.33203125" style="10" customWidth="1"/>
    <col min="7" max="7" width="7.109375" style="10" customWidth="1"/>
    <col min="8" max="8" width="8.44140625" style="1" customWidth="1"/>
    <col min="9" max="9" width="7.44140625" style="1" customWidth="1"/>
    <col min="10" max="10" width="7" style="10" customWidth="1"/>
    <col min="11" max="11" width="5.6640625" style="1" customWidth="1"/>
    <col min="12" max="12" width="6" style="1" customWidth="1"/>
    <col min="13" max="13" width="7" style="10" customWidth="1"/>
    <col min="14" max="14" width="9.5546875" style="1" customWidth="1"/>
    <col min="15" max="26" width="9.109375" style="1"/>
    <col min="27" max="27" width="8.88671875" style="1" customWidth="1"/>
    <col min="28" max="32" width="9.109375" style="1"/>
    <col min="33" max="33" width="15" style="1" customWidth="1"/>
    <col min="34" max="34" width="12.5546875" style="1" customWidth="1"/>
    <col min="35" max="35" width="10.44140625" style="1" bestFit="1" customWidth="1"/>
    <col min="36" max="42" width="9.109375" style="1"/>
    <col min="43" max="43" width="10.44140625" style="1" bestFit="1" customWidth="1"/>
    <col min="44" max="16384" width="9.109375" style="1"/>
  </cols>
  <sheetData>
    <row r="1" spans="1:43" s="12" customFormat="1" ht="21" x14ac:dyDescent="0.4">
      <c r="A1" s="8" t="s">
        <v>0</v>
      </c>
      <c r="B1" s="8"/>
    </row>
    <row r="2" spans="1:43" s="13" customFormat="1" ht="28.2" thickBot="1" x14ac:dyDescent="0.5">
      <c r="A2" s="9" t="s">
        <v>238</v>
      </c>
      <c r="B2" s="1"/>
    </row>
    <row r="3" spans="1:43" ht="47.25" customHeight="1" thickBot="1" x14ac:dyDescent="0.35">
      <c r="A3" s="6"/>
      <c r="B3" s="7"/>
      <c r="C3" s="602" t="s">
        <v>3</v>
      </c>
      <c r="D3" s="602"/>
      <c r="E3" s="602"/>
      <c r="F3" s="602"/>
      <c r="G3" s="602" t="s">
        <v>4</v>
      </c>
      <c r="H3" s="603"/>
      <c r="I3" s="603"/>
      <c r="J3" s="603"/>
      <c r="K3" s="604" t="s">
        <v>22</v>
      </c>
      <c r="L3" s="605"/>
      <c r="M3" s="606" t="s">
        <v>5</v>
      </c>
      <c r="N3" s="607"/>
      <c r="AA3" s="388" t="s">
        <v>25</v>
      </c>
      <c r="AB3" s="20" t="s">
        <v>26</v>
      </c>
      <c r="AC3" s="20" t="s">
        <v>27</v>
      </c>
      <c r="AD3" s="20" t="s">
        <v>28</v>
      </c>
      <c r="AE3" s="20" t="s">
        <v>29</v>
      </c>
      <c r="AF3" s="21" t="s">
        <v>30</v>
      </c>
      <c r="AG3" s="586" t="s">
        <v>31</v>
      </c>
      <c r="AH3" s="587"/>
      <c r="AI3" s="588"/>
      <c r="AM3" s="19" t="s">
        <v>1</v>
      </c>
      <c r="AN3" s="19" t="s">
        <v>2</v>
      </c>
      <c r="AO3" s="19" t="s">
        <v>65</v>
      </c>
      <c r="AP3" s="19" t="s">
        <v>66</v>
      </c>
      <c r="AQ3" s="19" t="s">
        <v>67</v>
      </c>
    </row>
    <row r="4" spans="1:43" s="3" customFormat="1" ht="53.4" thickBot="1" x14ac:dyDescent="0.3">
      <c r="A4" s="19" t="s">
        <v>1</v>
      </c>
      <c r="B4" s="19" t="s">
        <v>2</v>
      </c>
      <c r="C4" s="11" t="s">
        <v>6</v>
      </c>
      <c r="D4" s="4" t="s">
        <v>7</v>
      </c>
      <c r="E4" s="4" t="s">
        <v>8</v>
      </c>
      <c r="F4" s="11" t="s">
        <v>23</v>
      </c>
      <c r="G4" s="11" t="s">
        <v>6</v>
      </c>
      <c r="H4" s="4" t="s">
        <v>21</v>
      </c>
      <c r="I4" s="4" t="s">
        <v>8</v>
      </c>
      <c r="J4" s="11" t="s">
        <v>24</v>
      </c>
      <c r="K4" s="4" t="s">
        <v>16</v>
      </c>
      <c r="L4" s="5" t="s">
        <v>17</v>
      </c>
      <c r="M4" s="64" t="s">
        <v>54</v>
      </c>
      <c r="N4" s="73" t="s">
        <v>59</v>
      </c>
      <c r="AA4" s="84">
        <v>2.2999999999999998</v>
      </c>
      <c r="AB4" s="85">
        <v>0.21299999999999999</v>
      </c>
      <c r="AC4" s="86">
        <f t="shared" ref="AC4:AC20" si="0">AA4*$AB$4</f>
        <v>0.48989999999999995</v>
      </c>
      <c r="AD4" s="87">
        <v>30</v>
      </c>
      <c r="AE4" s="88">
        <f t="shared" ref="AE4:AE20" si="1">AC4*$AD$4</f>
        <v>14.696999999999999</v>
      </c>
      <c r="AF4" s="89">
        <f>AE4*12</f>
        <v>176.36399999999998</v>
      </c>
      <c r="AG4" s="26" t="s">
        <v>2</v>
      </c>
      <c r="AH4" s="26" t="s">
        <v>32</v>
      </c>
      <c r="AI4" s="27" t="s">
        <v>33</v>
      </c>
      <c r="AM4" s="589" t="s">
        <v>68</v>
      </c>
      <c r="AN4" s="590"/>
      <c r="AO4" s="590"/>
      <c r="AP4" s="591"/>
    </row>
    <row r="5" spans="1:43" s="2" customFormat="1" ht="28.5" customHeight="1" x14ac:dyDescent="0.3">
      <c r="A5" s="74" t="s">
        <v>56</v>
      </c>
      <c r="B5" s="65">
        <v>45838</v>
      </c>
      <c r="C5" s="66">
        <v>18975</v>
      </c>
      <c r="D5" s="67"/>
      <c r="E5" s="67"/>
      <c r="F5" s="68"/>
      <c r="G5" s="66">
        <v>18975.00001</v>
      </c>
      <c r="H5" s="67"/>
      <c r="I5" s="67"/>
      <c r="J5" s="68"/>
      <c r="K5" s="67"/>
      <c r="L5" s="67"/>
      <c r="M5" s="69"/>
      <c r="N5" s="69"/>
      <c r="AA5" s="22">
        <v>15</v>
      </c>
      <c r="AC5" s="23">
        <f t="shared" si="0"/>
        <v>3.1949999999999998</v>
      </c>
      <c r="AE5" s="24">
        <f t="shared" si="1"/>
        <v>95.85</v>
      </c>
      <c r="AF5" s="25">
        <f t="shared" ref="AF5:AF20" si="2">AE5*12</f>
        <v>1150.1999999999998</v>
      </c>
      <c r="AG5" s="28">
        <v>40883</v>
      </c>
      <c r="AH5" s="2">
        <v>2011</v>
      </c>
      <c r="AI5" s="25">
        <v>2516</v>
      </c>
      <c r="AM5" s="70" t="s">
        <v>10</v>
      </c>
      <c r="AN5" s="71">
        <v>45839</v>
      </c>
      <c r="AO5" s="79"/>
      <c r="AP5" s="79"/>
      <c r="AQ5" s="79">
        <f>AO5+AP5</f>
        <v>0</v>
      </c>
    </row>
    <row r="6" spans="1:43" s="2" customFormat="1" ht="18.75" customHeight="1" x14ac:dyDescent="0.3">
      <c r="A6" s="70" t="s">
        <v>10</v>
      </c>
      <c r="B6" s="71">
        <v>45839</v>
      </c>
      <c r="C6" s="14">
        <v>18976</v>
      </c>
      <c r="D6" s="80">
        <f t="shared" ref="D6:D36" si="3">IF(C6-G5&gt;0,C6-G5,NA())</f>
        <v>0.99999000000025262</v>
      </c>
      <c r="E6" s="80">
        <f>IF(D6=0,0,E5+D6)</f>
        <v>0.99999000000025262</v>
      </c>
      <c r="F6" s="18">
        <v>22</v>
      </c>
      <c r="G6" s="14">
        <v>18976.009999999998</v>
      </c>
      <c r="H6" s="80">
        <f>IF(G6-C6&gt;0,G6-C6,NA())</f>
        <v>9.9999999983992893E-3</v>
      </c>
      <c r="I6" s="80">
        <f>IF(H6=0,0,I5+H6)</f>
        <v>9.9999999983992893E-3</v>
      </c>
      <c r="J6" s="18">
        <v>26</v>
      </c>
      <c r="K6" s="80">
        <f t="shared" ref="K6:K36" si="4">D6+H6</f>
        <v>1.0099899999986519</v>
      </c>
      <c r="L6" s="80">
        <f>IF(K6=0,0,L5+K6)</f>
        <v>1.0099899999986519</v>
      </c>
      <c r="M6" s="15">
        <v>29</v>
      </c>
      <c r="N6" s="69" t="s">
        <v>19</v>
      </c>
      <c r="AA6" s="22">
        <v>20</v>
      </c>
      <c r="AC6" s="23">
        <f t="shared" si="0"/>
        <v>4.26</v>
      </c>
      <c r="AE6" s="24">
        <f t="shared" si="1"/>
        <v>127.8</v>
      </c>
      <c r="AF6" s="25">
        <f t="shared" si="2"/>
        <v>1533.6</v>
      </c>
      <c r="AG6" s="28">
        <v>41211</v>
      </c>
      <c r="AH6" s="2">
        <v>2012</v>
      </c>
      <c r="AI6" s="25">
        <v>2235</v>
      </c>
      <c r="AM6" s="70" t="s">
        <v>11</v>
      </c>
      <c r="AN6" s="71">
        <v>45840</v>
      </c>
      <c r="AO6" s="79"/>
      <c r="AP6" s="79"/>
      <c r="AQ6" s="79">
        <f t="shared" ref="AQ6:AQ35" si="5">AO6+AP6</f>
        <v>0</v>
      </c>
    </row>
    <row r="7" spans="1:43" s="2" customFormat="1" ht="18.75" customHeight="1" x14ac:dyDescent="0.3">
      <c r="A7" s="70" t="s">
        <v>11</v>
      </c>
      <c r="B7" s="71">
        <v>45840</v>
      </c>
      <c r="C7" s="14">
        <v>18977</v>
      </c>
      <c r="D7" s="80">
        <f t="shared" si="3"/>
        <v>0.99000000000160071</v>
      </c>
      <c r="E7" s="80">
        <f t="shared" ref="E7:E36" si="6">IF(D7=0,0,E6+D7)</f>
        <v>1.9899900000018533</v>
      </c>
      <c r="F7" s="18">
        <v>21</v>
      </c>
      <c r="G7" s="14">
        <v>18978</v>
      </c>
      <c r="H7" s="80">
        <f t="shared" ref="H7:H34" si="7">IF(G7-C7&gt;0,G7-C7,NA())</f>
        <v>1</v>
      </c>
      <c r="I7" s="80">
        <f>IF(H7=0,0,I6+H7)</f>
        <v>1.0099999999983993</v>
      </c>
      <c r="J7" s="18">
        <v>30</v>
      </c>
      <c r="K7" s="80">
        <f t="shared" si="4"/>
        <v>1.9900000000016007</v>
      </c>
      <c r="L7" s="80">
        <f t="shared" ref="L7:L36" si="8">IF(K7=0,0,L6+K7)</f>
        <v>2.9999900000002526</v>
      </c>
      <c r="M7" s="15">
        <v>32</v>
      </c>
      <c r="N7" s="69" t="s">
        <v>19</v>
      </c>
      <c r="AA7" s="22">
        <v>25</v>
      </c>
      <c r="AC7" s="23">
        <f t="shared" si="0"/>
        <v>5.3250000000000002</v>
      </c>
      <c r="AE7" s="24">
        <f t="shared" si="1"/>
        <v>159.75</v>
      </c>
      <c r="AF7" s="25">
        <f t="shared" si="2"/>
        <v>1917</v>
      </c>
      <c r="AG7" s="28">
        <v>41355</v>
      </c>
      <c r="AH7" s="2">
        <v>2013</v>
      </c>
      <c r="AI7" s="25">
        <v>2500</v>
      </c>
      <c r="AM7" s="70" t="s">
        <v>12</v>
      </c>
      <c r="AN7" s="71">
        <v>45841</v>
      </c>
      <c r="AO7" s="79"/>
      <c r="AP7" s="79"/>
      <c r="AQ7" s="79">
        <f t="shared" si="5"/>
        <v>0</v>
      </c>
    </row>
    <row r="8" spans="1:43" s="2" customFormat="1" ht="18.75" customHeight="1" x14ac:dyDescent="0.3">
      <c r="A8" s="70" t="s">
        <v>12</v>
      </c>
      <c r="B8" s="71">
        <v>45841</v>
      </c>
      <c r="C8" s="14">
        <v>18978.000100000001</v>
      </c>
      <c r="D8" s="80">
        <f t="shared" si="3"/>
        <v>1.0000000111176632E-4</v>
      </c>
      <c r="E8" s="80">
        <f t="shared" si="6"/>
        <v>1.9900900000029651</v>
      </c>
      <c r="F8" s="18">
        <v>21</v>
      </c>
      <c r="G8" s="14">
        <v>18979</v>
      </c>
      <c r="H8" s="80">
        <f t="shared" si="7"/>
        <v>0.99989999999888823</v>
      </c>
      <c r="I8" s="80">
        <f>IF(H8=0,0,I7+H8)</f>
        <v>2.0098999999972875</v>
      </c>
      <c r="J8" s="18">
        <v>29</v>
      </c>
      <c r="K8" s="80">
        <f t="shared" si="4"/>
        <v>1</v>
      </c>
      <c r="L8" s="80">
        <f t="shared" si="8"/>
        <v>3.9999900000002526</v>
      </c>
      <c r="M8" s="15">
        <v>34</v>
      </c>
      <c r="N8" s="69" t="s">
        <v>19</v>
      </c>
      <c r="AA8" s="22">
        <v>30</v>
      </c>
      <c r="AC8" s="23">
        <f t="shared" si="0"/>
        <v>6.39</v>
      </c>
      <c r="AE8" s="24">
        <f t="shared" si="1"/>
        <v>191.7</v>
      </c>
      <c r="AF8" s="25">
        <f t="shared" si="2"/>
        <v>2300.3999999999996</v>
      </c>
      <c r="AG8" s="28">
        <v>42003</v>
      </c>
      <c r="AH8" s="2">
        <v>2014</v>
      </c>
      <c r="AI8" s="25">
        <v>2118</v>
      </c>
      <c r="AM8" s="70" t="s">
        <v>13</v>
      </c>
      <c r="AN8" s="71">
        <v>45842</v>
      </c>
      <c r="AO8" s="79"/>
      <c r="AP8" s="79"/>
      <c r="AQ8" s="79">
        <f t="shared" si="5"/>
        <v>0</v>
      </c>
    </row>
    <row r="9" spans="1:43" s="2" customFormat="1" ht="18.75" customHeight="1" x14ac:dyDescent="0.3">
      <c r="A9" s="70" t="s">
        <v>13</v>
      </c>
      <c r="B9" s="71">
        <v>45842</v>
      </c>
      <c r="C9" s="14">
        <v>18979.001</v>
      </c>
      <c r="D9" s="80">
        <f t="shared" si="3"/>
        <v>1.0000000002037268E-3</v>
      </c>
      <c r="E9" s="80">
        <f t="shared" si="6"/>
        <v>1.9910900000031688</v>
      </c>
      <c r="F9" s="18">
        <v>22</v>
      </c>
      <c r="G9" s="14">
        <v>18980</v>
      </c>
      <c r="H9" s="80">
        <f t="shared" si="7"/>
        <v>0.99899999999979627</v>
      </c>
      <c r="I9" s="80">
        <f>IF(H9=0,0,I8+H9)</f>
        <v>3.0088999999970838</v>
      </c>
      <c r="J9" s="18">
        <v>21</v>
      </c>
      <c r="K9" s="80">
        <f t="shared" si="4"/>
        <v>1</v>
      </c>
      <c r="L9" s="80">
        <f t="shared" si="8"/>
        <v>4.9999900000002526</v>
      </c>
      <c r="M9" s="15">
        <v>32</v>
      </c>
      <c r="N9" s="69" t="s">
        <v>77</v>
      </c>
      <c r="AA9" s="22">
        <v>35</v>
      </c>
      <c r="AC9" s="23">
        <f t="shared" si="0"/>
        <v>7.4550000000000001</v>
      </c>
      <c r="AE9" s="24">
        <f t="shared" si="1"/>
        <v>223.65</v>
      </c>
      <c r="AF9" s="25">
        <f t="shared" si="2"/>
        <v>2683.8</v>
      </c>
      <c r="AG9" s="22"/>
      <c r="AH9" s="2">
        <v>2015</v>
      </c>
      <c r="AI9" s="25">
        <v>2610</v>
      </c>
      <c r="AM9" s="70" t="s">
        <v>14</v>
      </c>
      <c r="AN9" s="71">
        <v>45843</v>
      </c>
      <c r="AO9" s="79"/>
      <c r="AP9" s="79"/>
      <c r="AQ9" s="79">
        <f t="shared" si="5"/>
        <v>0</v>
      </c>
    </row>
    <row r="10" spans="1:43" s="2" customFormat="1" ht="19.5" customHeight="1" x14ac:dyDescent="0.3">
      <c r="A10" s="70" t="s">
        <v>14</v>
      </c>
      <c r="B10" s="71">
        <v>45843</v>
      </c>
      <c r="C10" s="14">
        <v>18980.00001</v>
      </c>
      <c r="D10" s="80">
        <f t="shared" si="3"/>
        <v>9.9999997473787516E-6</v>
      </c>
      <c r="E10" s="80">
        <f t="shared" si="6"/>
        <v>1.9911000000029162</v>
      </c>
      <c r="F10" s="18">
        <v>20</v>
      </c>
      <c r="G10" s="14">
        <v>18981</v>
      </c>
      <c r="H10" s="80">
        <f t="shared" si="7"/>
        <v>0.99999000000025262</v>
      </c>
      <c r="I10" s="80">
        <f>IF(H10=0,0,I9+H10)</f>
        <v>4.0088899999973364</v>
      </c>
      <c r="J10" s="18">
        <v>26</v>
      </c>
      <c r="K10" s="80">
        <f t="shared" si="4"/>
        <v>1</v>
      </c>
      <c r="L10" s="80">
        <f t="shared" si="8"/>
        <v>5.9999900000002526</v>
      </c>
      <c r="M10" s="15">
        <v>28</v>
      </c>
      <c r="N10" s="69" t="s">
        <v>19</v>
      </c>
      <c r="AA10" s="22">
        <v>40</v>
      </c>
      <c r="AC10" s="23">
        <f t="shared" si="0"/>
        <v>8.52</v>
      </c>
      <c r="AE10" s="24">
        <f t="shared" si="1"/>
        <v>255.6</v>
      </c>
      <c r="AF10" s="25">
        <f t="shared" si="2"/>
        <v>3067.2</v>
      </c>
      <c r="AG10" s="28">
        <v>42649</v>
      </c>
      <c r="AH10" s="2">
        <v>2016</v>
      </c>
      <c r="AI10" s="25">
        <v>2518</v>
      </c>
      <c r="AM10" s="70" t="s">
        <v>15</v>
      </c>
      <c r="AN10" s="71">
        <v>45844</v>
      </c>
      <c r="AO10" s="79"/>
      <c r="AP10" s="79"/>
      <c r="AQ10" s="79">
        <f t="shared" si="5"/>
        <v>0</v>
      </c>
    </row>
    <row r="11" spans="1:43" s="2" customFormat="1" ht="18.75" customHeight="1" x14ac:dyDescent="0.3">
      <c r="A11" s="70" t="s">
        <v>15</v>
      </c>
      <c r="B11" s="71">
        <v>45844</v>
      </c>
      <c r="C11" s="14">
        <v>18981.00001</v>
      </c>
      <c r="D11" s="80">
        <f t="shared" si="3"/>
        <v>9.9999997473787516E-6</v>
      </c>
      <c r="E11" s="80">
        <f t="shared" si="6"/>
        <v>1.9911100000026636</v>
      </c>
      <c r="F11" s="18">
        <v>17</v>
      </c>
      <c r="G11" s="14">
        <v>18982</v>
      </c>
      <c r="H11" s="80">
        <f t="shared" si="7"/>
        <v>0.99999000000025262</v>
      </c>
      <c r="I11" s="80">
        <f t="shared" ref="I11:I36" si="9">IF(H11=0,0,I10+H11)</f>
        <v>5.008879999997589</v>
      </c>
      <c r="J11" s="18">
        <v>25</v>
      </c>
      <c r="K11" s="80">
        <f t="shared" si="4"/>
        <v>1</v>
      </c>
      <c r="L11" s="80">
        <f t="shared" si="8"/>
        <v>6.9999900000002526</v>
      </c>
      <c r="M11" s="15">
        <v>31</v>
      </c>
      <c r="N11" s="69" t="s">
        <v>19</v>
      </c>
      <c r="AA11" s="22">
        <v>45</v>
      </c>
      <c r="AC11" s="23">
        <f t="shared" si="0"/>
        <v>9.5849999999999991</v>
      </c>
      <c r="AE11" s="24">
        <f t="shared" si="1"/>
        <v>287.54999999999995</v>
      </c>
      <c r="AF11" s="25">
        <f t="shared" si="2"/>
        <v>3450.5999999999995</v>
      </c>
      <c r="AG11" s="28">
        <v>42816</v>
      </c>
      <c r="AH11" s="2">
        <v>2017</v>
      </c>
      <c r="AI11" s="25">
        <v>2763</v>
      </c>
      <c r="AM11" s="70" t="s">
        <v>9</v>
      </c>
      <c r="AN11" s="71">
        <v>45845</v>
      </c>
      <c r="AO11" s="79"/>
      <c r="AP11" s="79">
        <v>2</v>
      </c>
      <c r="AQ11" s="79">
        <f t="shared" si="5"/>
        <v>2</v>
      </c>
    </row>
    <row r="12" spans="1:43" s="2" customFormat="1" ht="18.75" customHeight="1" x14ac:dyDescent="0.3">
      <c r="A12" s="70" t="s">
        <v>9</v>
      </c>
      <c r="B12" s="71">
        <v>45845</v>
      </c>
      <c r="C12" s="14">
        <v>18982.00001</v>
      </c>
      <c r="D12" s="80">
        <f t="shared" si="3"/>
        <v>9.9999997473787516E-6</v>
      </c>
      <c r="E12" s="80">
        <f t="shared" si="6"/>
        <v>1.991120000002411</v>
      </c>
      <c r="F12" s="18">
        <v>16</v>
      </c>
      <c r="G12" s="14">
        <v>18982.001</v>
      </c>
      <c r="H12" s="80">
        <f t="shared" si="7"/>
        <v>9.9000000045634806E-4</v>
      </c>
      <c r="I12" s="80">
        <f t="shared" si="9"/>
        <v>5.0098699999980454</v>
      </c>
      <c r="J12" s="18">
        <v>20</v>
      </c>
      <c r="K12" s="80">
        <f t="shared" si="4"/>
        <v>1.0000000002037268E-3</v>
      </c>
      <c r="L12" s="80">
        <f t="shared" si="8"/>
        <v>7.0009900000004563</v>
      </c>
      <c r="M12" s="15">
        <v>23</v>
      </c>
      <c r="N12" s="69" t="s">
        <v>70</v>
      </c>
      <c r="AA12" s="22">
        <v>50</v>
      </c>
      <c r="AC12" s="23">
        <f t="shared" si="0"/>
        <v>10.65</v>
      </c>
      <c r="AE12" s="24">
        <f t="shared" si="1"/>
        <v>319.5</v>
      </c>
      <c r="AF12" s="25">
        <f t="shared" si="2"/>
        <v>3834</v>
      </c>
      <c r="AG12" s="28">
        <v>43137</v>
      </c>
      <c r="AH12" s="2">
        <v>2018</v>
      </c>
      <c r="AI12" s="25">
        <v>2475</v>
      </c>
      <c r="AM12" s="70" t="s">
        <v>10</v>
      </c>
      <c r="AN12" s="71">
        <v>45846</v>
      </c>
      <c r="AO12" s="79"/>
      <c r="AP12" s="79"/>
      <c r="AQ12" s="79">
        <f t="shared" si="5"/>
        <v>0</v>
      </c>
    </row>
    <row r="13" spans="1:43" s="2" customFormat="1" ht="18.75" customHeight="1" x14ac:dyDescent="0.3">
      <c r="A13" s="70" t="s">
        <v>10</v>
      </c>
      <c r="B13" s="71">
        <v>45846</v>
      </c>
      <c r="C13" s="14">
        <v>18985</v>
      </c>
      <c r="D13" s="80">
        <f t="shared" si="3"/>
        <v>2.9989999999997963</v>
      </c>
      <c r="E13" s="80">
        <f t="shared" si="6"/>
        <v>4.9901200000022072</v>
      </c>
      <c r="F13" s="18">
        <v>14</v>
      </c>
      <c r="G13" s="14">
        <v>18988</v>
      </c>
      <c r="H13" s="80">
        <v>2</v>
      </c>
      <c r="I13" s="80">
        <f t="shared" si="9"/>
        <v>7.0098699999980454</v>
      </c>
      <c r="J13" s="18">
        <v>17</v>
      </c>
      <c r="K13" s="80">
        <f t="shared" si="4"/>
        <v>4.9989999999997963</v>
      </c>
      <c r="L13" s="80">
        <f t="shared" si="8"/>
        <v>11.999990000000253</v>
      </c>
      <c r="M13" s="15">
        <v>20</v>
      </c>
      <c r="N13" s="69" t="s">
        <v>62</v>
      </c>
      <c r="AA13" s="22">
        <v>55</v>
      </c>
      <c r="AC13" s="23">
        <f t="shared" si="0"/>
        <v>11.715</v>
      </c>
      <c r="AE13" s="24">
        <f t="shared" si="1"/>
        <v>351.45</v>
      </c>
      <c r="AF13" s="25">
        <f t="shared" si="2"/>
        <v>4217.3999999999996</v>
      </c>
      <c r="AG13" s="28">
        <v>43486</v>
      </c>
      <c r="AH13" s="2">
        <v>2019</v>
      </c>
      <c r="AI13" s="25">
        <v>2755</v>
      </c>
      <c r="AM13" s="70" t="s">
        <v>11</v>
      </c>
      <c r="AN13" s="71">
        <v>45847</v>
      </c>
      <c r="AO13" s="79"/>
      <c r="AP13" s="79"/>
      <c r="AQ13" s="79">
        <f t="shared" si="5"/>
        <v>0</v>
      </c>
    </row>
    <row r="14" spans="1:43" s="2" customFormat="1" ht="18.75" customHeight="1" x14ac:dyDescent="0.3">
      <c r="A14" s="70" t="s">
        <v>11</v>
      </c>
      <c r="B14" s="71">
        <v>45847</v>
      </c>
      <c r="C14" s="14">
        <v>18990</v>
      </c>
      <c r="D14" s="80">
        <f t="shared" si="3"/>
        <v>2</v>
      </c>
      <c r="E14" s="80">
        <f t="shared" si="6"/>
        <v>6.9901200000022072</v>
      </c>
      <c r="F14" s="18">
        <v>15</v>
      </c>
      <c r="G14" s="14">
        <v>18992</v>
      </c>
      <c r="H14" s="80">
        <f t="shared" si="7"/>
        <v>2</v>
      </c>
      <c r="I14" s="80">
        <f t="shared" si="9"/>
        <v>9.0098699999980454</v>
      </c>
      <c r="J14" s="18">
        <v>20</v>
      </c>
      <c r="K14" s="80">
        <f t="shared" si="4"/>
        <v>4</v>
      </c>
      <c r="L14" s="80">
        <f t="shared" si="8"/>
        <v>15.999990000000253</v>
      </c>
      <c r="M14" s="15">
        <v>22</v>
      </c>
      <c r="N14" s="69" t="s">
        <v>18</v>
      </c>
      <c r="AA14" s="22">
        <v>60</v>
      </c>
      <c r="AC14" s="23">
        <f t="shared" si="0"/>
        <v>12.78</v>
      </c>
      <c r="AE14" s="24">
        <f t="shared" si="1"/>
        <v>383.4</v>
      </c>
      <c r="AF14" s="25">
        <f t="shared" si="2"/>
        <v>4600.7999999999993</v>
      </c>
      <c r="AG14" s="28">
        <v>43843</v>
      </c>
      <c r="AH14" s="2">
        <v>2020</v>
      </c>
      <c r="AI14" s="25">
        <v>2567</v>
      </c>
      <c r="AM14" s="70" t="s">
        <v>12</v>
      </c>
      <c r="AN14" s="71">
        <v>45848</v>
      </c>
      <c r="AO14" s="79"/>
      <c r="AP14" s="79"/>
      <c r="AQ14" s="79">
        <f t="shared" si="5"/>
        <v>0</v>
      </c>
    </row>
    <row r="15" spans="1:43" s="2" customFormat="1" ht="18.75" customHeight="1" x14ac:dyDescent="0.3">
      <c r="A15" s="70" t="s">
        <v>12</v>
      </c>
      <c r="B15" s="71">
        <v>45848</v>
      </c>
      <c r="C15" s="14">
        <v>18993</v>
      </c>
      <c r="D15" s="80">
        <f t="shared" si="3"/>
        <v>1</v>
      </c>
      <c r="E15" s="80">
        <f t="shared" si="6"/>
        <v>7.9901200000022072</v>
      </c>
      <c r="F15" s="18">
        <v>15</v>
      </c>
      <c r="G15" s="14">
        <v>18994</v>
      </c>
      <c r="H15" s="80">
        <f t="shared" si="7"/>
        <v>1</v>
      </c>
      <c r="I15" s="80">
        <f t="shared" si="9"/>
        <v>10.009869999998045</v>
      </c>
      <c r="J15" s="18">
        <v>21</v>
      </c>
      <c r="K15" s="80">
        <f t="shared" si="4"/>
        <v>2</v>
      </c>
      <c r="L15" s="80">
        <f t="shared" si="8"/>
        <v>17.999990000000253</v>
      </c>
      <c r="M15" s="15">
        <v>24</v>
      </c>
      <c r="N15" s="69" t="s">
        <v>18</v>
      </c>
      <c r="AA15" s="22">
        <v>65</v>
      </c>
      <c r="AC15" s="23">
        <f t="shared" si="0"/>
        <v>13.844999999999999</v>
      </c>
      <c r="AE15" s="24">
        <f t="shared" si="1"/>
        <v>415.34999999999997</v>
      </c>
      <c r="AF15" s="25">
        <f t="shared" si="2"/>
        <v>4984.2</v>
      </c>
      <c r="AG15" s="28">
        <v>44195</v>
      </c>
      <c r="AH15" s="2">
        <v>2021</v>
      </c>
      <c r="AI15" s="25">
        <v>2488</v>
      </c>
      <c r="AM15" s="70" t="s">
        <v>13</v>
      </c>
      <c r="AN15" s="71">
        <v>45849</v>
      </c>
      <c r="AO15" s="79"/>
      <c r="AP15" s="79"/>
      <c r="AQ15" s="79">
        <f t="shared" si="5"/>
        <v>0</v>
      </c>
    </row>
    <row r="16" spans="1:43" s="2" customFormat="1" ht="18.75" customHeight="1" x14ac:dyDescent="0.3">
      <c r="A16" s="70" t="s">
        <v>13</v>
      </c>
      <c r="B16" s="71">
        <v>45849</v>
      </c>
      <c r="C16" s="14">
        <v>18996</v>
      </c>
      <c r="D16" s="80">
        <f t="shared" si="3"/>
        <v>2</v>
      </c>
      <c r="E16" s="80">
        <f t="shared" si="6"/>
        <v>9.9901200000022072</v>
      </c>
      <c r="F16" s="18">
        <v>15</v>
      </c>
      <c r="G16" s="14">
        <v>18998</v>
      </c>
      <c r="H16" s="80">
        <f t="shared" si="7"/>
        <v>2</v>
      </c>
      <c r="I16" s="80">
        <f t="shared" si="9"/>
        <v>12.009869999998045</v>
      </c>
      <c r="J16" s="18">
        <v>15</v>
      </c>
      <c r="K16" s="80">
        <f t="shared" si="4"/>
        <v>4</v>
      </c>
      <c r="L16" s="80">
        <f t="shared" si="8"/>
        <v>21.999990000000253</v>
      </c>
      <c r="M16" s="15">
        <v>21</v>
      </c>
      <c r="N16" s="69" t="s">
        <v>18</v>
      </c>
      <c r="AA16" s="22">
        <v>70</v>
      </c>
      <c r="AC16" s="23">
        <f t="shared" si="0"/>
        <v>14.91</v>
      </c>
      <c r="AE16" s="24">
        <f t="shared" si="1"/>
        <v>447.3</v>
      </c>
      <c r="AF16" s="25">
        <f t="shared" si="2"/>
        <v>5367.6</v>
      </c>
      <c r="AG16" s="28">
        <v>44524</v>
      </c>
      <c r="AH16" s="2">
        <v>2022</v>
      </c>
      <c r="AI16" s="25">
        <v>1200</v>
      </c>
      <c r="AM16" s="70" t="s">
        <v>14</v>
      </c>
      <c r="AN16" s="71">
        <v>45850</v>
      </c>
      <c r="AO16" s="79"/>
      <c r="AQ16" s="79">
        <f>AO16+AP17</f>
        <v>0</v>
      </c>
    </row>
    <row r="17" spans="1:43" s="2" customFormat="1" ht="18.75" customHeight="1" x14ac:dyDescent="0.3">
      <c r="A17" s="70" t="s">
        <v>14</v>
      </c>
      <c r="B17" s="71">
        <v>45850</v>
      </c>
      <c r="C17" s="14">
        <v>19001</v>
      </c>
      <c r="D17" s="80">
        <f t="shared" si="3"/>
        <v>3</v>
      </c>
      <c r="E17" s="80">
        <f t="shared" si="6"/>
        <v>12.990120000002207</v>
      </c>
      <c r="F17" s="18">
        <v>13</v>
      </c>
      <c r="G17" s="14">
        <v>19004</v>
      </c>
      <c r="H17" s="80">
        <f t="shared" si="7"/>
        <v>3</v>
      </c>
      <c r="I17" s="80">
        <f t="shared" si="9"/>
        <v>15.009869999998045</v>
      </c>
      <c r="J17" s="18">
        <v>21</v>
      </c>
      <c r="K17" s="80">
        <f t="shared" si="4"/>
        <v>6</v>
      </c>
      <c r="L17" s="80">
        <f t="shared" si="8"/>
        <v>27.999990000000253</v>
      </c>
      <c r="M17" s="15">
        <v>23</v>
      </c>
      <c r="N17" s="69" t="s">
        <v>18</v>
      </c>
      <c r="AA17" s="22">
        <v>75</v>
      </c>
      <c r="AC17" s="23">
        <f t="shared" si="0"/>
        <v>15.975</v>
      </c>
      <c r="AE17" s="24">
        <f t="shared" si="1"/>
        <v>479.25</v>
      </c>
      <c r="AF17" s="25">
        <f t="shared" si="2"/>
        <v>5751</v>
      </c>
      <c r="AG17" s="28">
        <v>44601</v>
      </c>
      <c r="AH17" s="2">
        <v>2022</v>
      </c>
      <c r="AI17" s="25">
        <v>2687</v>
      </c>
      <c r="AM17" s="70" t="s">
        <v>15</v>
      </c>
      <c r="AN17" s="71">
        <v>45851</v>
      </c>
      <c r="AO17" s="79"/>
      <c r="AP17" s="79"/>
      <c r="AQ17" s="79">
        <f>AO17+AP18</f>
        <v>0</v>
      </c>
    </row>
    <row r="18" spans="1:43" s="2" customFormat="1" ht="18.75" customHeight="1" x14ac:dyDescent="0.3">
      <c r="A18" s="70" t="s">
        <v>15</v>
      </c>
      <c r="B18" s="71">
        <v>45851</v>
      </c>
      <c r="C18" s="14">
        <v>19005</v>
      </c>
      <c r="D18" s="80">
        <f t="shared" si="3"/>
        <v>1</v>
      </c>
      <c r="E18" s="80">
        <f t="shared" si="6"/>
        <v>13.990120000002207</v>
      </c>
      <c r="F18" s="18">
        <v>15</v>
      </c>
      <c r="G18" s="14">
        <v>19006</v>
      </c>
      <c r="H18" s="80">
        <f t="shared" si="7"/>
        <v>1</v>
      </c>
      <c r="I18" s="80">
        <f t="shared" si="9"/>
        <v>16.009869999998045</v>
      </c>
      <c r="J18" s="18">
        <v>23</v>
      </c>
      <c r="K18" s="80">
        <f t="shared" si="4"/>
        <v>2</v>
      </c>
      <c r="L18" s="80">
        <f t="shared" si="8"/>
        <v>29.999990000000253</v>
      </c>
      <c r="M18" s="15">
        <v>24</v>
      </c>
      <c r="N18" s="69" t="s">
        <v>19</v>
      </c>
      <c r="AA18" s="22">
        <v>80</v>
      </c>
      <c r="AC18" s="23">
        <f t="shared" si="0"/>
        <v>17.04</v>
      </c>
      <c r="AE18" s="24">
        <f t="shared" si="1"/>
        <v>511.2</v>
      </c>
      <c r="AF18" s="25">
        <f t="shared" si="2"/>
        <v>6134.4</v>
      </c>
      <c r="AG18" s="30" t="s">
        <v>34</v>
      </c>
      <c r="AH18" s="2">
        <v>2023</v>
      </c>
      <c r="AI18" s="25">
        <v>1097</v>
      </c>
      <c r="AM18" s="70" t="s">
        <v>9</v>
      </c>
      <c r="AN18" s="71">
        <v>45852</v>
      </c>
      <c r="AO18" s="79"/>
      <c r="AP18" s="79"/>
      <c r="AQ18" s="79">
        <f t="shared" si="5"/>
        <v>0</v>
      </c>
    </row>
    <row r="19" spans="1:43" s="2" customFormat="1" ht="18.75" customHeight="1" x14ac:dyDescent="0.3">
      <c r="A19" s="70" t="s">
        <v>9</v>
      </c>
      <c r="B19" s="71">
        <v>45852</v>
      </c>
      <c r="C19" s="14">
        <v>19007</v>
      </c>
      <c r="D19" s="80">
        <f t="shared" si="3"/>
        <v>1</v>
      </c>
      <c r="E19" s="80">
        <f t="shared" si="6"/>
        <v>14.990120000002207</v>
      </c>
      <c r="F19" s="18">
        <v>16</v>
      </c>
      <c r="G19" s="14">
        <v>19008</v>
      </c>
      <c r="H19" s="80">
        <f>IF(G19-C19&gt;0,G19-C19,NA())</f>
        <v>1</v>
      </c>
      <c r="I19" s="80">
        <f t="shared" si="9"/>
        <v>17.009869999998045</v>
      </c>
      <c r="J19" s="18">
        <v>22</v>
      </c>
      <c r="K19" s="80">
        <f t="shared" si="4"/>
        <v>2</v>
      </c>
      <c r="L19" s="80">
        <f t="shared" si="8"/>
        <v>31.999990000000253</v>
      </c>
      <c r="M19" s="15">
        <v>26</v>
      </c>
      <c r="N19" s="69" t="s">
        <v>19</v>
      </c>
      <c r="AA19" s="22">
        <v>85</v>
      </c>
      <c r="AC19" s="23">
        <f t="shared" si="0"/>
        <v>18.105</v>
      </c>
      <c r="AE19" s="24">
        <f t="shared" si="1"/>
        <v>543.15</v>
      </c>
      <c r="AF19" s="25">
        <f t="shared" si="2"/>
        <v>6517.7999999999993</v>
      </c>
      <c r="AG19" s="22"/>
      <c r="AH19" s="31">
        <v>11.947945205479453</v>
      </c>
      <c r="AI19" s="32">
        <f>SUM(AI5:AI18)</f>
        <v>32529</v>
      </c>
      <c r="AM19" s="70" t="s">
        <v>10</v>
      </c>
      <c r="AN19" s="71">
        <v>45853</v>
      </c>
      <c r="AO19" s="79"/>
      <c r="AP19" s="79"/>
      <c r="AQ19" s="79">
        <f t="shared" si="5"/>
        <v>0</v>
      </c>
    </row>
    <row r="20" spans="1:43" s="2" customFormat="1" ht="18.75" customHeight="1" thickBot="1" x14ac:dyDescent="0.35">
      <c r="A20" s="70" t="s">
        <v>10</v>
      </c>
      <c r="B20" s="71">
        <v>45853</v>
      </c>
      <c r="C20" s="14">
        <v>19009</v>
      </c>
      <c r="D20" s="80">
        <f t="shared" si="3"/>
        <v>1</v>
      </c>
      <c r="E20" s="80">
        <f t="shared" si="6"/>
        <v>15.990120000002207</v>
      </c>
      <c r="F20" s="18">
        <v>15</v>
      </c>
      <c r="G20" s="14">
        <v>19009.000100000001</v>
      </c>
      <c r="H20" s="80">
        <f t="shared" si="7"/>
        <v>1.0000000111176632E-4</v>
      </c>
      <c r="I20" s="80">
        <f t="shared" si="9"/>
        <v>17.009969999999157</v>
      </c>
      <c r="J20" s="18">
        <v>21</v>
      </c>
      <c r="K20" s="80">
        <f t="shared" si="4"/>
        <v>1.0001000000011118</v>
      </c>
      <c r="L20" s="80">
        <f t="shared" si="8"/>
        <v>33.000090000001364</v>
      </c>
      <c r="M20" s="15">
        <v>25</v>
      </c>
      <c r="N20" s="69" t="s">
        <v>19</v>
      </c>
      <c r="AA20" s="33">
        <v>90</v>
      </c>
      <c r="AB20" s="34"/>
      <c r="AC20" s="35">
        <f t="shared" si="0"/>
        <v>19.169999999999998</v>
      </c>
      <c r="AD20" s="34"/>
      <c r="AE20" s="36">
        <f t="shared" si="1"/>
        <v>575.09999999999991</v>
      </c>
      <c r="AF20" s="37">
        <f t="shared" si="2"/>
        <v>6901.1999999999989</v>
      </c>
      <c r="AG20" s="33"/>
      <c r="AH20" s="38" t="s">
        <v>35</v>
      </c>
      <c r="AI20" s="39">
        <f>AI19/AH19</f>
        <v>2722.5601926163722</v>
      </c>
      <c r="AM20" s="70" t="s">
        <v>11</v>
      </c>
      <c r="AN20" s="71">
        <v>45854</v>
      </c>
      <c r="AO20" s="79"/>
      <c r="AP20" s="79"/>
      <c r="AQ20" s="79">
        <f t="shared" si="5"/>
        <v>0</v>
      </c>
    </row>
    <row r="21" spans="1:43" s="2" customFormat="1" ht="18.75" customHeight="1" thickBot="1" x14ac:dyDescent="0.35">
      <c r="A21" s="70" t="s">
        <v>11</v>
      </c>
      <c r="B21" s="71">
        <v>45854</v>
      </c>
      <c r="C21" s="14">
        <v>19010</v>
      </c>
      <c r="D21" s="80">
        <f t="shared" si="3"/>
        <v>0.99989999999888823</v>
      </c>
      <c r="E21" s="80">
        <f t="shared" si="6"/>
        <v>16.990020000001095</v>
      </c>
      <c r="F21" s="18">
        <v>16</v>
      </c>
      <c r="G21" s="14">
        <v>19010.001</v>
      </c>
      <c r="H21" s="80">
        <f t="shared" si="7"/>
        <v>1.0000000002037268E-3</v>
      </c>
      <c r="I21" s="80">
        <f t="shared" si="9"/>
        <v>17.010969999999361</v>
      </c>
      <c r="J21" s="18">
        <v>17</v>
      </c>
      <c r="K21" s="80">
        <f t="shared" si="4"/>
        <v>1.000899999999092</v>
      </c>
      <c r="L21" s="80">
        <f t="shared" si="8"/>
        <v>34.000990000000456</v>
      </c>
      <c r="M21" s="15">
        <v>20</v>
      </c>
      <c r="N21" s="69" t="s">
        <v>62</v>
      </c>
      <c r="AM21" s="70" t="s">
        <v>12</v>
      </c>
      <c r="AN21" s="71">
        <v>45855</v>
      </c>
      <c r="AO21" s="79"/>
      <c r="AP21" s="79"/>
      <c r="AQ21" s="79">
        <f t="shared" si="5"/>
        <v>0</v>
      </c>
    </row>
    <row r="22" spans="1:43" s="2" customFormat="1" ht="18.75" customHeight="1" x14ac:dyDescent="0.3">
      <c r="A22" s="70" t="s">
        <v>12</v>
      </c>
      <c r="B22" s="71">
        <v>45855</v>
      </c>
      <c r="C22" s="14">
        <v>19011</v>
      </c>
      <c r="D22" s="80">
        <f t="shared" si="3"/>
        <v>0.99899999999979627</v>
      </c>
      <c r="E22" s="80">
        <f t="shared" si="6"/>
        <v>17.989020000000892</v>
      </c>
      <c r="F22" s="18">
        <v>15</v>
      </c>
      <c r="G22" s="14">
        <v>19012</v>
      </c>
      <c r="H22" s="80">
        <f>IF(G22-C22&gt;0,G22-C22,NA())</f>
        <v>1</v>
      </c>
      <c r="I22" s="80">
        <f t="shared" si="9"/>
        <v>18.010969999999361</v>
      </c>
      <c r="J22" s="18">
        <v>25</v>
      </c>
      <c r="K22" s="80">
        <f t="shared" si="4"/>
        <v>1.9989999999997963</v>
      </c>
      <c r="L22" s="80">
        <f t="shared" si="8"/>
        <v>35.999990000000253</v>
      </c>
      <c r="M22" s="15">
        <v>22</v>
      </c>
      <c r="N22" s="69" t="s">
        <v>19</v>
      </c>
      <c r="AA22" s="608" t="s">
        <v>36</v>
      </c>
      <c r="AB22" s="594" t="s">
        <v>37</v>
      </c>
      <c r="AC22" s="614" t="s">
        <v>71</v>
      </c>
      <c r="AD22" s="600"/>
      <c r="AG22" s="580" t="s">
        <v>72</v>
      </c>
      <c r="AH22" s="581"/>
      <c r="AI22" s="582"/>
      <c r="AM22" s="70" t="s">
        <v>13</v>
      </c>
      <c r="AN22" s="71">
        <v>45856</v>
      </c>
      <c r="AO22" s="79"/>
      <c r="AP22" s="79"/>
      <c r="AQ22" s="79">
        <f t="shared" si="5"/>
        <v>0</v>
      </c>
    </row>
    <row r="23" spans="1:43" s="2" customFormat="1" ht="18.75" customHeight="1" thickBot="1" x14ac:dyDescent="0.35">
      <c r="A23" s="70" t="s">
        <v>13</v>
      </c>
      <c r="B23" s="71">
        <v>45856</v>
      </c>
      <c r="C23" s="14">
        <v>19014</v>
      </c>
      <c r="D23" s="80">
        <f t="shared" si="3"/>
        <v>2</v>
      </c>
      <c r="E23" s="80">
        <f t="shared" si="6"/>
        <v>19.989020000000892</v>
      </c>
      <c r="F23" s="18">
        <v>16</v>
      </c>
      <c r="G23" s="14">
        <v>19015</v>
      </c>
      <c r="H23" s="80">
        <f t="shared" si="7"/>
        <v>1</v>
      </c>
      <c r="I23" s="80">
        <f t="shared" si="9"/>
        <v>19.010969999999361</v>
      </c>
      <c r="J23" s="18">
        <v>24</v>
      </c>
      <c r="K23" s="80">
        <f t="shared" si="4"/>
        <v>3</v>
      </c>
      <c r="L23" s="80">
        <f t="shared" si="8"/>
        <v>38.999990000000253</v>
      </c>
      <c r="M23" s="15">
        <v>26</v>
      </c>
      <c r="N23" s="69" t="s">
        <v>19</v>
      </c>
      <c r="AA23" s="609"/>
      <c r="AB23" s="595"/>
      <c r="AC23" s="615"/>
      <c r="AD23" s="601"/>
      <c r="AG23" s="583" t="s">
        <v>73</v>
      </c>
      <c r="AH23" s="584"/>
      <c r="AI23" s="585"/>
      <c r="AM23" s="70" t="s">
        <v>14</v>
      </c>
      <c r="AN23" s="71">
        <v>45857</v>
      </c>
      <c r="AO23" s="79"/>
      <c r="AP23" s="79"/>
      <c r="AQ23" s="79">
        <f t="shared" si="5"/>
        <v>0</v>
      </c>
    </row>
    <row r="24" spans="1:43" s="2" customFormat="1" ht="18.75" customHeight="1" thickBot="1" x14ac:dyDescent="0.35">
      <c r="A24" s="70" t="s">
        <v>14</v>
      </c>
      <c r="B24" s="71">
        <v>45857</v>
      </c>
      <c r="C24" s="14">
        <v>19016</v>
      </c>
      <c r="D24" s="80">
        <f t="shared" si="3"/>
        <v>1</v>
      </c>
      <c r="E24" s="80">
        <f t="shared" si="6"/>
        <v>20.989020000000892</v>
      </c>
      <c r="F24" s="18">
        <v>18</v>
      </c>
      <c r="G24" s="14">
        <v>19017</v>
      </c>
      <c r="H24" s="80">
        <f t="shared" si="7"/>
        <v>1</v>
      </c>
      <c r="I24" s="80">
        <f t="shared" si="9"/>
        <v>20.010969999999361</v>
      </c>
      <c r="J24" s="18">
        <v>24</v>
      </c>
      <c r="K24" s="80">
        <f t="shared" si="4"/>
        <v>2</v>
      </c>
      <c r="L24" s="80">
        <f t="shared" si="8"/>
        <v>40.999990000000253</v>
      </c>
      <c r="M24" s="15">
        <v>27</v>
      </c>
      <c r="N24" s="69" t="s">
        <v>19</v>
      </c>
      <c r="AA24" s="610"/>
      <c r="AB24" s="596"/>
      <c r="AC24" s="616"/>
      <c r="AD24" s="601"/>
      <c r="AG24" s="30" t="s">
        <v>74</v>
      </c>
      <c r="AH24" s="40">
        <v>45244</v>
      </c>
      <c r="AI24" s="41"/>
      <c r="AM24" s="70" t="s">
        <v>15</v>
      </c>
      <c r="AN24" s="71">
        <v>45858</v>
      </c>
      <c r="AO24" s="79"/>
      <c r="AP24" s="79"/>
      <c r="AQ24" s="79">
        <f t="shared" si="5"/>
        <v>0</v>
      </c>
    </row>
    <row r="25" spans="1:43" s="2" customFormat="1" ht="18.75" customHeight="1" thickBot="1" x14ac:dyDescent="0.35">
      <c r="A25" s="70" t="s">
        <v>15</v>
      </c>
      <c r="B25" s="71">
        <v>45858</v>
      </c>
      <c r="C25" s="14">
        <v>19018</v>
      </c>
      <c r="D25" s="80">
        <f t="shared" si="3"/>
        <v>1</v>
      </c>
      <c r="E25" s="80">
        <f t="shared" si="6"/>
        <v>21.989020000000892</v>
      </c>
      <c r="F25" s="18">
        <v>16</v>
      </c>
      <c r="G25" s="14">
        <v>19020</v>
      </c>
      <c r="H25" s="80">
        <f t="shared" si="7"/>
        <v>2</v>
      </c>
      <c r="I25" s="80">
        <f t="shared" si="9"/>
        <v>22.010969999999361</v>
      </c>
      <c r="J25" s="18">
        <v>19</v>
      </c>
      <c r="K25" s="80">
        <f t="shared" si="4"/>
        <v>3</v>
      </c>
      <c r="L25" s="80">
        <f t="shared" si="8"/>
        <v>43.999990000000253</v>
      </c>
      <c r="M25" s="15">
        <v>28</v>
      </c>
      <c r="N25" s="69" t="s">
        <v>77</v>
      </c>
      <c r="AA25" s="76">
        <v>1.125</v>
      </c>
      <c r="AB25" s="42">
        <v>2723</v>
      </c>
      <c r="AC25" s="37">
        <f>AA25*AB25</f>
        <v>3063.375</v>
      </c>
      <c r="AG25" s="30" t="s">
        <v>75</v>
      </c>
      <c r="AH25" s="40">
        <v>40883</v>
      </c>
      <c r="AI25" s="32">
        <v>32529</v>
      </c>
      <c r="AM25" s="70" t="s">
        <v>9</v>
      </c>
      <c r="AN25" s="71">
        <v>45859</v>
      </c>
      <c r="AO25" s="79"/>
      <c r="AP25" s="79">
        <v>10</v>
      </c>
      <c r="AQ25" s="79">
        <f t="shared" si="5"/>
        <v>10</v>
      </c>
    </row>
    <row r="26" spans="1:43" s="2" customFormat="1" ht="18.75" customHeight="1" thickBot="1" x14ac:dyDescent="0.35">
      <c r="A26" s="70" t="s">
        <v>9</v>
      </c>
      <c r="B26" s="71">
        <v>45859</v>
      </c>
      <c r="C26" s="14">
        <v>19021</v>
      </c>
      <c r="D26" s="80">
        <f t="shared" si="3"/>
        <v>1</v>
      </c>
      <c r="E26" s="80">
        <f t="shared" si="6"/>
        <v>22.989020000000892</v>
      </c>
      <c r="F26" s="18">
        <v>15</v>
      </c>
      <c r="G26" s="14">
        <v>19022</v>
      </c>
      <c r="H26" s="80">
        <f t="shared" si="7"/>
        <v>1</v>
      </c>
      <c r="I26" s="80">
        <f t="shared" si="9"/>
        <v>23.010969999999361</v>
      </c>
      <c r="J26" s="18">
        <v>23</v>
      </c>
      <c r="K26" s="80">
        <f t="shared" si="4"/>
        <v>2</v>
      </c>
      <c r="L26" s="80">
        <f t="shared" si="8"/>
        <v>45.999990000000253</v>
      </c>
      <c r="M26" s="15">
        <v>26</v>
      </c>
      <c r="N26" s="69" t="s">
        <v>70</v>
      </c>
      <c r="AG26" s="30" t="s">
        <v>40</v>
      </c>
      <c r="AH26" s="2">
        <f>AH24-AH25</f>
        <v>4361</v>
      </c>
      <c r="AI26" s="43"/>
      <c r="AM26" s="70" t="s">
        <v>10</v>
      </c>
      <c r="AN26" s="71">
        <v>45860</v>
      </c>
      <c r="AO26" s="79">
        <v>1</v>
      </c>
      <c r="AP26" s="79"/>
      <c r="AQ26" s="79">
        <f t="shared" si="5"/>
        <v>1</v>
      </c>
    </row>
    <row r="27" spans="1:43" s="2" customFormat="1" ht="18.75" customHeight="1" thickTop="1" thickBot="1" x14ac:dyDescent="0.35">
      <c r="A27" s="70" t="s">
        <v>10</v>
      </c>
      <c r="B27" s="71">
        <v>45860</v>
      </c>
      <c r="C27" s="14">
        <v>19023</v>
      </c>
      <c r="D27" s="80">
        <f t="shared" si="3"/>
        <v>1</v>
      </c>
      <c r="E27" s="80">
        <f t="shared" si="6"/>
        <v>23.989020000000892</v>
      </c>
      <c r="F27" s="18">
        <v>19</v>
      </c>
      <c r="G27" s="14">
        <v>19024</v>
      </c>
      <c r="H27" s="80">
        <f t="shared" si="7"/>
        <v>1</v>
      </c>
      <c r="I27" s="80">
        <f t="shared" si="9"/>
        <v>24.010969999999361</v>
      </c>
      <c r="J27" s="18">
        <v>25</v>
      </c>
      <c r="K27" s="80">
        <f t="shared" si="4"/>
        <v>2</v>
      </c>
      <c r="L27" s="80">
        <f t="shared" si="8"/>
        <v>47.999990000000253</v>
      </c>
      <c r="M27" s="15">
        <v>27</v>
      </c>
      <c r="N27" s="69" t="s">
        <v>227</v>
      </c>
      <c r="AG27" s="44" t="s">
        <v>41</v>
      </c>
      <c r="AH27" s="45">
        <f>AH26/365</f>
        <v>11.947945205479453</v>
      </c>
      <c r="AI27" s="46">
        <f>AI25/AH27</f>
        <v>2722.5601926163722</v>
      </c>
      <c r="AM27" s="70" t="s">
        <v>11</v>
      </c>
      <c r="AN27" s="71">
        <v>45861</v>
      </c>
      <c r="AO27" s="79"/>
      <c r="AP27" s="79"/>
      <c r="AQ27" s="79">
        <f t="shared" si="5"/>
        <v>0</v>
      </c>
    </row>
    <row r="28" spans="1:43" s="2" customFormat="1" ht="18.75" customHeight="1" x14ac:dyDescent="0.3">
      <c r="A28" s="70" t="s">
        <v>11</v>
      </c>
      <c r="B28" s="71">
        <v>45861</v>
      </c>
      <c r="C28" s="14">
        <v>19025</v>
      </c>
      <c r="D28" s="80">
        <f t="shared" si="3"/>
        <v>1</v>
      </c>
      <c r="E28" s="80">
        <f t="shared" si="6"/>
        <v>24.989020000000892</v>
      </c>
      <c r="F28" s="18">
        <v>18</v>
      </c>
      <c r="G28" s="14">
        <v>19026</v>
      </c>
      <c r="H28" s="80">
        <f t="shared" si="7"/>
        <v>1</v>
      </c>
      <c r="I28" s="80">
        <f t="shared" si="9"/>
        <v>25.010969999999361</v>
      </c>
      <c r="J28" s="18">
        <v>23</v>
      </c>
      <c r="K28" s="80">
        <f t="shared" si="4"/>
        <v>2</v>
      </c>
      <c r="L28" s="80">
        <f t="shared" si="8"/>
        <v>49.999990000000253</v>
      </c>
      <c r="M28" s="15">
        <v>25</v>
      </c>
      <c r="N28" s="69" t="s">
        <v>18</v>
      </c>
      <c r="AA28" s="580" t="s">
        <v>76</v>
      </c>
      <c r="AB28" s="592"/>
      <c r="AC28" s="592"/>
      <c r="AD28" s="592"/>
      <c r="AE28" s="593"/>
      <c r="AM28" s="70" t="s">
        <v>12</v>
      </c>
      <c r="AN28" s="71">
        <v>45862</v>
      </c>
      <c r="AO28" s="79"/>
      <c r="AP28" s="79"/>
      <c r="AQ28" s="79">
        <f t="shared" si="5"/>
        <v>0</v>
      </c>
    </row>
    <row r="29" spans="1:43" s="2" customFormat="1" ht="18.75" customHeight="1" x14ac:dyDescent="0.3">
      <c r="A29" s="70" t="s">
        <v>12</v>
      </c>
      <c r="B29" s="71">
        <v>45862</v>
      </c>
      <c r="C29" s="14">
        <v>19027</v>
      </c>
      <c r="D29" s="80">
        <f t="shared" si="3"/>
        <v>1</v>
      </c>
      <c r="E29" s="80">
        <f t="shared" si="6"/>
        <v>25.989020000000892</v>
      </c>
      <c r="F29" s="18">
        <v>17</v>
      </c>
      <c r="G29" s="14">
        <v>19028</v>
      </c>
      <c r="H29" s="80">
        <f t="shared" si="7"/>
        <v>1</v>
      </c>
      <c r="I29" s="80">
        <f t="shared" si="9"/>
        <v>26.010969999999361</v>
      </c>
      <c r="J29" s="18">
        <v>21</v>
      </c>
      <c r="K29" s="80">
        <f t="shared" si="4"/>
        <v>2</v>
      </c>
      <c r="L29" s="80">
        <f t="shared" si="8"/>
        <v>51.999990000000253</v>
      </c>
      <c r="M29" s="15">
        <v>26</v>
      </c>
      <c r="N29" s="69" t="s">
        <v>18</v>
      </c>
      <c r="AA29" s="22" t="s">
        <v>43</v>
      </c>
      <c r="AE29" s="77">
        <f>AE4</f>
        <v>14.696999999999999</v>
      </c>
      <c r="AM29" s="70" t="s">
        <v>13</v>
      </c>
      <c r="AN29" s="71">
        <v>45863</v>
      </c>
      <c r="AO29" s="79"/>
      <c r="AP29" s="79"/>
      <c r="AQ29" s="79">
        <f t="shared" si="5"/>
        <v>0</v>
      </c>
    </row>
    <row r="30" spans="1:43" s="2" customFormat="1" ht="18.75" customHeight="1" thickBot="1" x14ac:dyDescent="0.35">
      <c r="A30" s="70" t="s">
        <v>13</v>
      </c>
      <c r="B30" s="71">
        <v>45863</v>
      </c>
      <c r="C30" s="14">
        <v>19029</v>
      </c>
      <c r="D30" s="80">
        <f t="shared" si="3"/>
        <v>1</v>
      </c>
      <c r="E30" s="80">
        <f t="shared" si="6"/>
        <v>26.989020000000892</v>
      </c>
      <c r="F30" s="18">
        <v>16</v>
      </c>
      <c r="G30" s="14">
        <v>19030</v>
      </c>
      <c r="H30" s="80">
        <f t="shared" si="7"/>
        <v>1</v>
      </c>
      <c r="I30" s="80">
        <f t="shared" si="9"/>
        <v>27.010969999999361</v>
      </c>
      <c r="J30" s="18">
        <v>19</v>
      </c>
      <c r="K30" s="80">
        <f t="shared" si="4"/>
        <v>2</v>
      </c>
      <c r="L30" s="80">
        <f t="shared" si="8"/>
        <v>53.999990000000253</v>
      </c>
      <c r="M30" s="15">
        <v>23</v>
      </c>
      <c r="N30" s="69" t="s">
        <v>61</v>
      </c>
      <c r="AA30" s="22" t="s">
        <v>44</v>
      </c>
      <c r="AE30" s="47">
        <f>AC25/12</f>
        <v>255.28125</v>
      </c>
      <c r="AM30" s="70" t="s">
        <v>14</v>
      </c>
      <c r="AN30" s="71">
        <v>45864</v>
      </c>
      <c r="AO30" s="79"/>
      <c r="AP30" s="79"/>
      <c r="AQ30" s="79">
        <f t="shared" si="5"/>
        <v>0</v>
      </c>
    </row>
    <row r="31" spans="1:43" s="2" customFormat="1" ht="18.75" customHeight="1" thickTop="1" thickBot="1" x14ac:dyDescent="0.35">
      <c r="A31" s="70" t="s">
        <v>14</v>
      </c>
      <c r="B31" s="71">
        <v>45864</v>
      </c>
      <c r="C31" s="14">
        <v>19031</v>
      </c>
      <c r="D31" s="80">
        <f t="shared" si="3"/>
        <v>1</v>
      </c>
      <c r="E31" s="80">
        <f t="shared" si="6"/>
        <v>27.989020000000892</v>
      </c>
      <c r="F31" s="18">
        <v>16</v>
      </c>
      <c r="G31" s="14">
        <v>19032</v>
      </c>
      <c r="H31" s="80">
        <f t="shared" si="7"/>
        <v>1</v>
      </c>
      <c r="I31" s="80">
        <f t="shared" si="9"/>
        <v>28.010969999999361</v>
      </c>
      <c r="J31" s="18">
        <v>18</v>
      </c>
      <c r="K31" s="80">
        <f t="shared" si="4"/>
        <v>2</v>
      </c>
      <c r="L31" s="80">
        <f t="shared" si="8"/>
        <v>55.999990000000253</v>
      </c>
      <c r="M31" s="15">
        <v>24</v>
      </c>
      <c r="N31" s="69" t="s">
        <v>62</v>
      </c>
      <c r="AA31" s="22"/>
      <c r="AC31" s="48" t="str">
        <f>IF(AE31&lt;0,"IZGUBA  €","PRIHRANEK  €")</f>
        <v>PRIHRANEK  €</v>
      </c>
      <c r="AD31" s="49"/>
      <c r="AE31" s="50">
        <f>AE30-AE29</f>
        <v>240.58425</v>
      </c>
      <c r="AM31" s="70" t="s">
        <v>15</v>
      </c>
      <c r="AN31" s="71">
        <v>45865</v>
      </c>
      <c r="AO31" s="79"/>
      <c r="AP31" s="79"/>
      <c r="AQ31" s="79">
        <f t="shared" si="5"/>
        <v>0</v>
      </c>
    </row>
    <row r="32" spans="1:43" s="2" customFormat="1" ht="18.75" customHeight="1" thickTop="1" thickBot="1" x14ac:dyDescent="0.35">
      <c r="A32" s="70" t="s">
        <v>15</v>
      </c>
      <c r="B32" s="71">
        <v>45865</v>
      </c>
      <c r="C32" s="14">
        <v>19034</v>
      </c>
      <c r="D32" s="80">
        <f t="shared" si="3"/>
        <v>2</v>
      </c>
      <c r="E32" s="80">
        <f t="shared" si="6"/>
        <v>29.989020000000892</v>
      </c>
      <c r="F32" s="18">
        <v>15</v>
      </c>
      <c r="G32" s="14">
        <v>19035</v>
      </c>
      <c r="H32" s="80">
        <f t="shared" si="7"/>
        <v>1</v>
      </c>
      <c r="I32" s="80">
        <f t="shared" si="9"/>
        <v>29.010969999999361</v>
      </c>
      <c r="J32" s="18">
        <v>17</v>
      </c>
      <c r="K32" s="80">
        <f t="shared" si="4"/>
        <v>3</v>
      </c>
      <c r="L32" s="80">
        <f t="shared" si="8"/>
        <v>58.999990000000253</v>
      </c>
      <c r="M32" s="15">
        <v>25</v>
      </c>
      <c r="N32" s="69" t="s">
        <v>63</v>
      </c>
      <c r="AA32" s="33"/>
      <c r="AB32" s="34"/>
      <c r="AC32" s="34"/>
      <c r="AD32" s="34"/>
      <c r="AE32" s="51"/>
      <c r="AM32" s="70" t="s">
        <v>9</v>
      </c>
      <c r="AN32" s="71">
        <v>45866</v>
      </c>
      <c r="AO32" s="79"/>
      <c r="AP32" s="79"/>
      <c r="AQ32" s="79">
        <f t="shared" si="5"/>
        <v>0</v>
      </c>
    </row>
    <row r="33" spans="1:43" s="2" customFormat="1" ht="18.75" customHeight="1" x14ac:dyDescent="0.3">
      <c r="A33" s="70" t="s">
        <v>9</v>
      </c>
      <c r="B33" s="71">
        <v>45866</v>
      </c>
      <c r="C33" s="14">
        <v>19037</v>
      </c>
      <c r="D33" s="80">
        <f t="shared" si="3"/>
        <v>2</v>
      </c>
      <c r="E33" s="80">
        <f t="shared" si="6"/>
        <v>31.989020000000892</v>
      </c>
      <c r="F33" s="18">
        <v>15</v>
      </c>
      <c r="G33" s="14">
        <v>19038</v>
      </c>
      <c r="H33" s="80">
        <f t="shared" si="7"/>
        <v>1</v>
      </c>
      <c r="I33" s="80">
        <f t="shared" si="9"/>
        <v>30.010969999999361</v>
      </c>
      <c r="J33" s="18">
        <v>16</v>
      </c>
      <c r="K33" s="80">
        <f t="shared" si="4"/>
        <v>3</v>
      </c>
      <c r="L33" s="80">
        <f t="shared" si="8"/>
        <v>61.999990000000253</v>
      </c>
      <c r="M33" s="15">
        <v>18</v>
      </c>
      <c r="N33" s="69" t="s">
        <v>220</v>
      </c>
      <c r="AM33" s="70" t="s">
        <v>10</v>
      </c>
      <c r="AN33" s="71">
        <v>45867</v>
      </c>
      <c r="AO33" s="79"/>
      <c r="AP33" s="79"/>
      <c r="AQ33" s="79">
        <f t="shared" si="5"/>
        <v>0</v>
      </c>
    </row>
    <row r="34" spans="1:43" s="2" customFormat="1" ht="18.75" customHeight="1" x14ac:dyDescent="0.3">
      <c r="A34" s="70" t="s">
        <v>10</v>
      </c>
      <c r="B34" s="71">
        <v>45867</v>
      </c>
      <c r="C34" s="14">
        <v>19040</v>
      </c>
      <c r="D34" s="80">
        <f t="shared" si="3"/>
        <v>2</v>
      </c>
      <c r="E34" s="80">
        <f t="shared" si="6"/>
        <v>33.989020000000892</v>
      </c>
      <c r="F34" s="18">
        <v>16</v>
      </c>
      <c r="G34" s="14">
        <v>19041</v>
      </c>
      <c r="H34" s="80">
        <f t="shared" si="7"/>
        <v>1</v>
      </c>
      <c r="I34" s="80">
        <f t="shared" si="9"/>
        <v>31.010969999999361</v>
      </c>
      <c r="J34" s="18">
        <v>18</v>
      </c>
      <c r="K34" s="80">
        <f t="shared" si="4"/>
        <v>3</v>
      </c>
      <c r="L34" s="80">
        <f t="shared" si="8"/>
        <v>64.999990000000253</v>
      </c>
      <c r="M34" s="15">
        <v>21</v>
      </c>
      <c r="N34" s="69" t="s">
        <v>63</v>
      </c>
      <c r="AA34" s="2" t="s">
        <v>58</v>
      </c>
      <c r="AM34" s="70" t="s">
        <v>11</v>
      </c>
      <c r="AN34" s="71">
        <v>45868</v>
      </c>
      <c r="AO34" s="79"/>
      <c r="AP34" s="79"/>
      <c r="AQ34" s="79">
        <f t="shared" si="5"/>
        <v>0</v>
      </c>
    </row>
    <row r="35" spans="1:43" s="2" customFormat="1" ht="18.75" customHeight="1" x14ac:dyDescent="0.3">
      <c r="A35" s="70" t="s">
        <v>11</v>
      </c>
      <c r="B35" s="71">
        <v>45868</v>
      </c>
      <c r="C35" s="14">
        <v>19043</v>
      </c>
      <c r="D35" s="80">
        <f t="shared" si="3"/>
        <v>2</v>
      </c>
      <c r="E35" s="80">
        <f t="shared" si="6"/>
        <v>35.989020000000892</v>
      </c>
      <c r="F35" s="18">
        <v>12</v>
      </c>
      <c r="G35" s="14">
        <v>19044</v>
      </c>
      <c r="H35" s="80">
        <f>IF(G35-C35&gt;0,G35-C35,NA())</f>
        <v>1</v>
      </c>
      <c r="I35" s="80">
        <f t="shared" si="9"/>
        <v>32.010969999999361</v>
      </c>
      <c r="J35" s="18">
        <v>17</v>
      </c>
      <c r="K35" s="80">
        <f t="shared" si="4"/>
        <v>3</v>
      </c>
      <c r="L35" s="80">
        <f t="shared" si="8"/>
        <v>67.999990000000253</v>
      </c>
      <c r="M35" s="15">
        <v>22</v>
      </c>
      <c r="N35" s="69" t="s">
        <v>20</v>
      </c>
      <c r="AM35" s="70" t="s">
        <v>12</v>
      </c>
      <c r="AN35" s="71">
        <v>45869</v>
      </c>
      <c r="AO35" s="79"/>
      <c r="AP35" s="79"/>
      <c r="AQ35" s="79">
        <f t="shared" si="5"/>
        <v>0</v>
      </c>
    </row>
    <row r="36" spans="1:43" s="2" customFormat="1" ht="18.75" customHeight="1" x14ac:dyDescent="0.3">
      <c r="A36" s="70" t="s">
        <v>12</v>
      </c>
      <c r="B36" s="71">
        <v>45869</v>
      </c>
      <c r="C36" s="14">
        <v>19046</v>
      </c>
      <c r="D36" s="80">
        <f t="shared" si="3"/>
        <v>2</v>
      </c>
      <c r="E36" s="80">
        <f t="shared" si="6"/>
        <v>37.989020000000892</v>
      </c>
      <c r="F36" s="18">
        <v>15</v>
      </c>
      <c r="G36" s="14">
        <v>19047</v>
      </c>
      <c r="H36" s="80">
        <f>IF(G36-C36&gt;0,G36-C36,NA())</f>
        <v>1</v>
      </c>
      <c r="I36" s="80">
        <f t="shared" si="9"/>
        <v>33.010969999999361</v>
      </c>
      <c r="J36" s="18">
        <v>17</v>
      </c>
      <c r="K36" s="80">
        <f t="shared" si="4"/>
        <v>3</v>
      </c>
      <c r="L36" s="80">
        <f t="shared" si="8"/>
        <v>70.999990000000253</v>
      </c>
      <c r="M36" s="15">
        <v>21</v>
      </c>
      <c r="N36" s="69" t="s">
        <v>227</v>
      </c>
      <c r="AM36" s="81" t="s">
        <v>67</v>
      </c>
      <c r="AN36" s="82"/>
      <c r="AO36" s="83">
        <f>SUM(AO5:AO35)</f>
        <v>1</v>
      </c>
      <c r="AP36" s="83">
        <f>SUM(AP5:AP35)</f>
        <v>12</v>
      </c>
      <c r="AQ36" s="83">
        <f>AO36+AP36</f>
        <v>13</v>
      </c>
    </row>
    <row r="37" spans="1:43" s="2" customFormat="1" ht="28.5" customHeight="1" x14ac:dyDescent="0.3">
      <c r="A37" s="75" t="s">
        <v>45</v>
      </c>
      <c r="B37" s="52"/>
      <c r="C37" s="52"/>
      <c r="D37" s="398">
        <f>AVERAGE(D6:D35)</f>
        <v>1.1996340000000296</v>
      </c>
      <c r="E37" s="398"/>
      <c r="F37" s="52">
        <f>AVERAGE(F6:F36)</f>
        <v>16.516129032258064</v>
      </c>
      <c r="G37" s="52"/>
      <c r="H37" s="52">
        <f>AVERAGE(H6:H35)</f>
        <v>1.067032333333312</v>
      </c>
      <c r="I37" s="52"/>
      <c r="J37" s="52">
        <f>AVERAGE(J6:J36)</f>
        <v>21.29032258064516</v>
      </c>
      <c r="K37" s="52">
        <f>AVERAGE(K6:K35)</f>
        <v>2.2666663333333417</v>
      </c>
      <c r="L37" s="52"/>
      <c r="M37" s="52">
        <f>AVERAGE(M6:M36)</f>
        <v>25</v>
      </c>
      <c r="N37" s="52"/>
      <c r="AA37" s="54"/>
      <c r="AB37" s="54"/>
      <c r="AC37" s="54"/>
      <c r="AD37" s="54"/>
      <c r="AE37" s="54"/>
      <c r="AF37" s="54"/>
      <c r="AG37" s="53"/>
      <c r="AH37" s="53"/>
      <c r="AI37" s="53"/>
      <c r="AM37" s="81" t="s">
        <v>45</v>
      </c>
      <c r="AN37" s="82"/>
      <c r="AO37" s="83">
        <f>AVERAGE(AO5:AO35)</f>
        <v>1</v>
      </c>
      <c r="AP37" s="83">
        <f t="shared" ref="AP37" si="10">AVERAGE(AP5:AP35)</f>
        <v>6</v>
      </c>
      <c r="AQ37" s="83">
        <f>AO37+AP37</f>
        <v>7</v>
      </c>
    </row>
    <row r="38" spans="1:43" s="2" customFormat="1" ht="15.6" x14ac:dyDescent="0.3">
      <c r="A38" s="55" t="s">
        <v>46</v>
      </c>
      <c r="B38" s="56" t="s">
        <v>47</v>
      </c>
      <c r="C38" s="56" t="s">
        <v>48</v>
      </c>
      <c r="D38" s="56" t="s">
        <v>49</v>
      </c>
      <c r="E38" s="56" t="s">
        <v>50</v>
      </c>
      <c r="F38" s="57" t="s">
        <v>51</v>
      </c>
      <c r="G38" s="58"/>
      <c r="H38" s="55" t="s">
        <v>46</v>
      </c>
      <c r="I38" s="56" t="s">
        <v>47</v>
      </c>
      <c r="J38" s="56" t="s">
        <v>48</v>
      </c>
      <c r="K38" s="56" t="s">
        <v>49</v>
      </c>
      <c r="L38" s="56" t="s">
        <v>50</v>
      </c>
      <c r="M38" s="57" t="s">
        <v>51</v>
      </c>
    </row>
    <row r="39" spans="1:43" s="2" customFormat="1" ht="15.6" x14ac:dyDescent="0.3">
      <c r="A39" s="59" t="s">
        <v>52</v>
      </c>
      <c r="B39" s="60">
        <v>395</v>
      </c>
      <c r="C39" s="60">
        <v>330</v>
      </c>
      <c r="D39" s="61">
        <f>SUM(B39:C39)</f>
        <v>725</v>
      </c>
      <c r="E39" s="62">
        <v>154.41999999999999</v>
      </c>
      <c r="F39" s="63">
        <f>E39/D39</f>
        <v>0.21299310344827585</v>
      </c>
      <c r="H39" s="59" t="s">
        <v>53</v>
      </c>
      <c r="I39" s="61">
        <f>B39-I36</f>
        <v>361.98903000000064</v>
      </c>
      <c r="J39" s="61">
        <f>C39-E36</f>
        <v>292.01097999999911</v>
      </c>
      <c r="K39" s="61">
        <f>SUM(I39:J39)</f>
        <v>654.00000999999975</v>
      </c>
      <c r="L39" s="72">
        <f>K39*F39</f>
        <v>139.29749178510338</v>
      </c>
      <c r="M39" s="63">
        <f>L39/K39</f>
        <v>0.21299310344827582</v>
      </c>
    </row>
    <row r="40" spans="1:43" s="2" customFormat="1" ht="15.6" x14ac:dyDescent="0.3"/>
    <row r="41" spans="1:43" s="2" customFormat="1" ht="15.6" x14ac:dyDescent="0.3"/>
    <row r="42" spans="1:43" s="2" customFormat="1" ht="15.6" x14ac:dyDescent="0.3"/>
    <row r="43" spans="1:43" s="2" customFormat="1" ht="15.6" x14ac:dyDescent="0.3"/>
    <row r="44" spans="1:43" s="2" customFormat="1" ht="15.6" x14ac:dyDescent="0.3"/>
    <row r="45" spans="1:43" s="2" customFormat="1" ht="15.6" x14ac:dyDescent="0.3"/>
    <row r="46" spans="1:43" s="2" customFormat="1" ht="15.6" x14ac:dyDescent="0.3"/>
    <row r="47" spans="1:43" s="2" customFormat="1" ht="15.6" x14ac:dyDescent="0.3"/>
    <row r="48" spans="1:43" s="2" customFormat="1" ht="15.6" x14ac:dyDescent="0.3"/>
    <row r="49" s="2" customFormat="1" ht="15.6" x14ac:dyDescent="0.3"/>
    <row r="50" s="2" customFormat="1" ht="15.6" x14ac:dyDescent="0.3"/>
    <row r="51" s="2" customFormat="1" ht="15.6" x14ac:dyDescent="0.3"/>
    <row r="52" s="2" customFormat="1" ht="15.6" x14ac:dyDescent="0.3"/>
    <row r="53" s="2" customFormat="1" ht="15.6" x14ac:dyDescent="0.3"/>
    <row r="54" s="2" customFormat="1" ht="15.6" x14ac:dyDescent="0.3"/>
    <row r="55" s="2" customFormat="1" ht="15.6" x14ac:dyDescent="0.3"/>
    <row r="56" s="2" customFormat="1" ht="15.6" x14ac:dyDescent="0.3"/>
    <row r="57" s="2" customFormat="1" ht="15.6" x14ac:dyDescent="0.3"/>
    <row r="58" s="2" customFormat="1" ht="15.6" x14ac:dyDescent="0.3"/>
    <row r="59" s="2" customFormat="1" ht="15.6" x14ac:dyDescent="0.3"/>
    <row r="60" s="2" customFormat="1" ht="15.6" x14ac:dyDescent="0.3"/>
    <row r="61" s="2" customFormat="1" ht="15.6" x14ac:dyDescent="0.3"/>
    <row r="62" s="2" customFormat="1" ht="15.6" x14ac:dyDescent="0.3"/>
    <row r="63" s="2" customFormat="1" ht="15.6" x14ac:dyDescent="0.3"/>
    <row r="64" s="2" customFormat="1" ht="15.6" x14ac:dyDescent="0.3"/>
    <row r="65" s="2" customFormat="1" ht="15.6" x14ac:dyDescent="0.3"/>
    <row r="66" s="2" customFormat="1" ht="15.6" x14ac:dyDescent="0.3"/>
    <row r="67" s="2" customFormat="1" ht="15.6" x14ac:dyDescent="0.3"/>
    <row r="68" s="2" customFormat="1" ht="15.6" x14ac:dyDescent="0.3"/>
    <row r="69" s="2" customFormat="1" ht="15.6" x14ac:dyDescent="0.3"/>
    <row r="70" s="2" customFormat="1" ht="15.6" x14ac:dyDescent="0.3"/>
    <row r="71" s="2" customFormat="1" ht="15.6" x14ac:dyDescent="0.3"/>
    <row r="72" s="2" customFormat="1" ht="15.6" x14ac:dyDescent="0.3"/>
    <row r="73" s="2" customFormat="1" ht="15.6" x14ac:dyDescent="0.3"/>
    <row r="74" s="2" customFormat="1" ht="15.6" x14ac:dyDescent="0.3"/>
    <row r="75" s="2" customFormat="1" ht="15.6" x14ac:dyDescent="0.3"/>
    <row r="76" s="2" customFormat="1" ht="15.6" x14ac:dyDescent="0.3"/>
    <row r="77" s="2" customFormat="1" ht="15.6" x14ac:dyDescent="0.3"/>
    <row r="78" s="2" customFormat="1" ht="15.6" x14ac:dyDescent="0.3"/>
    <row r="79" s="2" customFormat="1" ht="15.6" x14ac:dyDescent="0.3"/>
    <row r="80" s="2" customFormat="1" ht="15.6" x14ac:dyDescent="0.3"/>
    <row r="81" s="2" customFormat="1" ht="15.6" x14ac:dyDescent="0.3"/>
    <row r="82" s="2" customFormat="1" ht="15.6" x14ac:dyDescent="0.3"/>
    <row r="83" s="2" customFormat="1" ht="15.6" x14ac:dyDescent="0.3"/>
    <row r="84" s="2" customFormat="1" ht="15.6" x14ac:dyDescent="0.3"/>
    <row r="85" s="2" customFormat="1" ht="15.6" x14ac:dyDescent="0.3"/>
    <row r="86" s="2" customFormat="1" ht="15.6" x14ac:dyDescent="0.3"/>
    <row r="87" s="2" customFormat="1" ht="15.6" x14ac:dyDescent="0.3"/>
    <row r="88" s="2" customFormat="1" ht="15.6" x14ac:dyDescent="0.3"/>
    <row r="89" s="2" customFormat="1" ht="15.6" x14ac:dyDescent="0.3"/>
    <row r="90" s="2" customFormat="1" ht="15.6" x14ac:dyDescent="0.3"/>
    <row r="91" s="2" customFormat="1" ht="15.6" x14ac:dyDescent="0.3"/>
    <row r="92" s="2" customFormat="1" ht="15.6" x14ac:dyDescent="0.3"/>
    <row r="93" s="2" customFormat="1" ht="15.6" x14ac:dyDescent="0.3"/>
    <row r="94" s="2" customFormat="1" ht="15.6" x14ac:dyDescent="0.3"/>
    <row r="95" s="2" customFormat="1" ht="15.6" x14ac:dyDescent="0.3"/>
    <row r="96" s="2" customFormat="1" ht="15.6" x14ac:dyDescent="0.3"/>
    <row r="97" s="2" customFormat="1" ht="15.6" x14ac:dyDescent="0.3"/>
    <row r="98" s="2" customFormat="1" ht="15.6" x14ac:dyDescent="0.3"/>
    <row r="99" s="2" customFormat="1" ht="15.6" x14ac:dyDescent="0.3"/>
    <row r="100" s="2" customFormat="1" ht="15.6" x14ac:dyDescent="0.3"/>
    <row r="101" s="2" customFormat="1" ht="15.6" x14ac:dyDescent="0.3"/>
    <row r="102" s="2" customFormat="1" ht="15.6" x14ac:dyDescent="0.3"/>
    <row r="103" s="2" customFormat="1" ht="15.6" x14ac:dyDescent="0.3"/>
    <row r="104" s="2" customFormat="1" ht="15.6" x14ac:dyDescent="0.3"/>
    <row r="105" s="2" customFormat="1" ht="15.6" x14ac:dyDescent="0.3"/>
    <row r="106" s="2" customFormat="1" ht="15.6" x14ac:dyDescent="0.3"/>
    <row r="107" s="2" customFormat="1" ht="15.6" x14ac:dyDescent="0.3"/>
    <row r="108" s="2" customFormat="1" ht="15.6" x14ac:dyDescent="0.3"/>
    <row r="109" s="2" customFormat="1" ht="15.6" x14ac:dyDescent="0.3"/>
    <row r="110" s="2" customFormat="1" ht="15.6" x14ac:dyDescent="0.3"/>
    <row r="111" s="2" customFormat="1" ht="15.6" x14ac:dyDescent="0.3"/>
    <row r="112" s="2" customFormat="1" ht="15.6" x14ac:dyDescent="0.3"/>
    <row r="113" s="2" customFormat="1" ht="15.6" x14ac:dyDescent="0.3"/>
    <row r="114" s="2" customFormat="1" ht="15.6" x14ac:dyDescent="0.3"/>
    <row r="115" s="2" customFormat="1" ht="15.6" x14ac:dyDescent="0.3"/>
    <row r="116" s="2" customFormat="1" ht="15.6" x14ac:dyDescent="0.3"/>
    <row r="117" s="2" customFormat="1" ht="15.6" x14ac:dyDescent="0.3"/>
    <row r="118" s="2" customFormat="1" ht="15.6" x14ac:dyDescent="0.3"/>
    <row r="119" s="2" customFormat="1" ht="15.6" x14ac:dyDescent="0.3"/>
    <row r="120" s="2" customFormat="1" ht="15.6" x14ac:dyDescent="0.3"/>
    <row r="121" s="2" customFormat="1" ht="15.6" x14ac:dyDescent="0.3"/>
    <row r="122" s="2" customFormat="1" ht="15.6" x14ac:dyDescent="0.3"/>
    <row r="123" s="2" customFormat="1" ht="15.6" x14ac:dyDescent="0.3"/>
    <row r="124" s="2" customFormat="1" ht="15.6" x14ac:dyDescent="0.3"/>
    <row r="125" s="2" customFormat="1" ht="15.6" x14ac:dyDescent="0.3"/>
    <row r="126" s="2" customFormat="1" ht="15.6" x14ac:dyDescent="0.3"/>
    <row r="127" s="2" customFormat="1" ht="15.6" x14ac:dyDescent="0.3"/>
    <row r="128" s="2" customFormat="1" ht="15.6" x14ac:dyDescent="0.3"/>
    <row r="129" s="2" customFormat="1" ht="15.6" x14ac:dyDescent="0.3"/>
    <row r="130" s="2" customFormat="1" ht="15.6" x14ac:dyDescent="0.3"/>
    <row r="131" s="2" customFormat="1" ht="15.6" x14ac:dyDescent="0.3"/>
    <row r="132" s="2" customFormat="1" ht="15.6" x14ac:dyDescent="0.3"/>
    <row r="133" s="2" customFormat="1" ht="15.6" x14ac:dyDescent="0.3"/>
    <row r="134" s="2" customFormat="1" ht="15.6" x14ac:dyDescent="0.3"/>
    <row r="135" s="2" customFormat="1" ht="15.6" x14ac:dyDescent="0.3"/>
    <row r="136" s="2" customFormat="1" ht="15.6" x14ac:dyDescent="0.3"/>
    <row r="137" s="2" customFormat="1" ht="15.6" x14ac:dyDescent="0.3"/>
    <row r="138" s="2" customFormat="1" ht="15.6" x14ac:dyDescent="0.3"/>
    <row r="139" s="2" customFormat="1" ht="15.6" x14ac:dyDescent="0.3"/>
    <row r="140" s="2" customFormat="1" ht="15.6" x14ac:dyDescent="0.3"/>
    <row r="141" s="2" customFormat="1" ht="15.6" x14ac:dyDescent="0.3"/>
    <row r="142" s="2" customFormat="1" ht="15.6" x14ac:dyDescent="0.3"/>
    <row r="143" s="2" customFormat="1" ht="15.6" x14ac:dyDescent="0.3"/>
    <row r="144" s="2" customFormat="1" ht="15.6" x14ac:dyDescent="0.3"/>
    <row r="145" s="2" customFormat="1" ht="15.6" x14ac:dyDescent="0.3"/>
    <row r="146" s="2" customFormat="1" ht="15.6" x14ac:dyDescent="0.3"/>
    <row r="147" s="2" customFormat="1" ht="15.6" x14ac:dyDescent="0.3"/>
    <row r="148" s="2" customFormat="1" ht="15.6" x14ac:dyDescent="0.3"/>
    <row r="149" s="2" customFormat="1" ht="15.6" x14ac:dyDescent="0.3"/>
    <row r="150" s="2" customFormat="1" ht="15.6" x14ac:dyDescent="0.3"/>
    <row r="151" s="2" customFormat="1" ht="15.6" x14ac:dyDescent="0.3"/>
    <row r="152" s="2" customFormat="1" ht="15.6" x14ac:dyDescent="0.3"/>
    <row r="153" s="2" customFormat="1" ht="15.6" x14ac:dyDescent="0.3"/>
    <row r="154" s="2" customFormat="1" ht="15.6" x14ac:dyDescent="0.3"/>
    <row r="155" s="2" customFormat="1" ht="15.6" x14ac:dyDescent="0.3"/>
    <row r="156" s="2" customFormat="1" ht="15.6" x14ac:dyDescent="0.3"/>
    <row r="157" s="2" customFormat="1" ht="15.6" x14ac:dyDescent="0.3"/>
    <row r="158" s="2" customFormat="1" ht="15.6" x14ac:dyDescent="0.3"/>
    <row r="159" s="2" customFormat="1" ht="15.6" x14ac:dyDescent="0.3"/>
    <row r="160" s="2" customFormat="1" ht="15.6" x14ac:dyDescent="0.3"/>
    <row r="161" s="2" customFormat="1" ht="15.6" x14ac:dyDescent="0.3"/>
    <row r="162" s="2" customFormat="1" ht="15.6" x14ac:dyDescent="0.3"/>
    <row r="163" s="2" customFormat="1" ht="15.6" x14ac:dyDescent="0.3"/>
    <row r="164" s="2" customFormat="1" ht="15.6" x14ac:dyDescent="0.3"/>
    <row r="165" s="2" customFormat="1" ht="15.6" x14ac:dyDescent="0.3"/>
    <row r="166" s="2" customFormat="1" ht="15.6" x14ac:dyDescent="0.3"/>
    <row r="167" s="2" customFormat="1" ht="15.6" x14ac:dyDescent="0.3"/>
    <row r="168" s="2" customFormat="1" ht="15.6" x14ac:dyDescent="0.3"/>
    <row r="169" s="2" customFormat="1" ht="15.6" x14ac:dyDescent="0.3"/>
    <row r="170" s="2" customFormat="1" ht="15.6" x14ac:dyDescent="0.3"/>
    <row r="171" s="2" customFormat="1" ht="15.6" x14ac:dyDescent="0.3"/>
    <row r="172" s="2" customFormat="1" ht="15.6" x14ac:dyDescent="0.3"/>
    <row r="173" s="2" customFormat="1" ht="15.6" x14ac:dyDescent="0.3"/>
    <row r="174" s="2" customFormat="1" ht="15.6" x14ac:dyDescent="0.3"/>
    <row r="175" s="2" customFormat="1" ht="15.6" x14ac:dyDescent="0.3"/>
    <row r="176" s="2" customFormat="1" ht="15.6" x14ac:dyDescent="0.3"/>
    <row r="177" spans="3:13" s="2" customFormat="1" ht="15.6" x14ac:dyDescent="0.3"/>
    <row r="178" spans="3:13" s="2" customFormat="1" ht="15.6" x14ac:dyDescent="0.3"/>
    <row r="179" spans="3:13" s="2" customFormat="1" ht="15.6" x14ac:dyDescent="0.3"/>
    <row r="180" spans="3:13" s="2" customFormat="1" ht="15.6" x14ac:dyDescent="0.3"/>
    <row r="181" spans="3:13" s="2" customFormat="1" ht="15.6" x14ac:dyDescent="0.3"/>
    <row r="182" spans="3:13" s="2" customFormat="1" ht="15.6" x14ac:dyDescent="0.3"/>
    <row r="183" spans="3:13" s="2" customFormat="1" ht="15.6" x14ac:dyDescent="0.3"/>
    <row r="184" spans="3:13" s="2" customFormat="1" ht="15.6" x14ac:dyDescent="0.3"/>
    <row r="185" spans="3:13" s="2" customFormat="1" ht="15.6" x14ac:dyDescent="0.3"/>
    <row r="186" spans="3:13" s="2" customFormat="1" ht="15.6" x14ac:dyDescent="0.3"/>
    <row r="187" spans="3:13" x14ac:dyDescent="0.25">
      <c r="C187" s="1"/>
      <c r="F187" s="1"/>
      <c r="G187" s="1"/>
      <c r="J187" s="1"/>
      <c r="M187" s="1"/>
    </row>
    <row r="188" spans="3:13" x14ac:dyDescent="0.25">
      <c r="C188" s="1"/>
      <c r="F188" s="1"/>
      <c r="G188" s="1"/>
      <c r="J188" s="1"/>
      <c r="M188" s="1"/>
    </row>
    <row r="189" spans="3:13" x14ac:dyDescent="0.25">
      <c r="C189" s="1"/>
      <c r="F189" s="1"/>
      <c r="G189" s="1"/>
      <c r="J189" s="1"/>
      <c r="M189" s="1"/>
    </row>
    <row r="190" spans="3:13" x14ac:dyDescent="0.25">
      <c r="C190" s="1"/>
      <c r="F190" s="1"/>
      <c r="G190" s="1"/>
      <c r="J190" s="1"/>
      <c r="M190" s="1"/>
    </row>
    <row r="191" spans="3:13" x14ac:dyDescent="0.25">
      <c r="C191" s="1"/>
      <c r="F191" s="1"/>
      <c r="G191" s="1"/>
      <c r="J191" s="1"/>
      <c r="M191" s="1"/>
    </row>
    <row r="192" spans="3:13" x14ac:dyDescent="0.25">
      <c r="C192" s="1"/>
      <c r="F192" s="1"/>
      <c r="G192" s="1"/>
      <c r="J192" s="1"/>
      <c r="M192" s="1"/>
    </row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="1" customFormat="1" x14ac:dyDescent="0.25"/>
    <row r="1314" s="1" customFormat="1" x14ac:dyDescent="0.25"/>
    <row r="1315" s="1" customFormat="1" x14ac:dyDescent="0.25"/>
    <row r="1316" s="1" customFormat="1" x14ac:dyDescent="0.25"/>
    <row r="1317" s="1" customFormat="1" x14ac:dyDescent="0.25"/>
    <row r="1318" s="1" customFormat="1" x14ac:dyDescent="0.25"/>
    <row r="1319" s="1" customFormat="1" x14ac:dyDescent="0.25"/>
    <row r="1320" s="1" customFormat="1" x14ac:dyDescent="0.25"/>
    <row r="1321" s="1" customFormat="1" x14ac:dyDescent="0.25"/>
    <row r="1322" s="1" customFormat="1" x14ac:dyDescent="0.25"/>
    <row r="1323" s="1" customFormat="1" x14ac:dyDescent="0.25"/>
    <row r="1324" s="1" customFormat="1" x14ac:dyDescent="0.25"/>
    <row r="1325" s="1" customFormat="1" x14ac:dyDescent="0.25"/>
    <row r="1326" s="1" customFormat="1" x14ac:dyDescent="0.25"/>
    <row r="1327" s="1" customFormat="1" x14ac:dyDescent="0.25"/>
    <row r="1328" s="1" customFormat="1" x14ac:dyDescent="0.25"/>
    <row r="1329" s="1" customFormat="1" x14ac:dyDescent="0.25"/>
    <row r="1330" s="1" customFormat="1" x14ac:dyDescent="0.25"/>
    <row r="1331" s="1" customFormat="1" x14ac:dyDescent="0.25"/>
    <row r="1332" s="1" customFormat="1" x14ac:dyDescent="0.25"/>
    <row r="1333" s="1" customFormat="1" x14ac:dyDescent="0.25"/>
    <row r="1334" s="1" customFormat="1" x14ac:dyDescent="0.25"/>
    <row r="1335" s="1" customFormat="1" x14ac:dyDescent="0.25"/>
    <row r="1336" s="1" customFormat="1" x14ac:dyDescent="0.25"/>
    <row r="1337" s="1" customFormat="1" x14ac:dyDescent="0.25"/>
    <row r="1338" s="1" customFormat="1" x14ac:dyDescent="0.25"/>
    <row r="1339" s="1" customFormat="1" x14ac:dyDescent="0.25"/>
    <row r="1340" s="1" customFormat="1" x14ac:dyDescent="0.25"/>
    <row r="1341" s="1" customFormat="1" x14ac:dyDescent="0.25"/>
    <row r="1342" s="1" customFormat="1" x14ac:dyDescent="0.25"/>
    <row r="1343" s="1" customFormat="1" x14ac:dyDescent="0.25"/>
    <row r="1344" s="1" customFormat="1" x14ac:dyDescent="0.25"/>
    <row r="1345" s="1" customFormat="1" x14ac:dyDescent="0.25"/>
    <row r="1346" s="1" customFormat="1" x14ac:dyDescent="0.25"/>
    <row r="1347" s="1" customFormat="1" x14ac:dyDescent="0.25"/>
    <row r="1348" s="1" customFormat="1" x14ac:dyDescent="0.25"/>
    <row r="1349" s="1" customFormat="1" x14ac:dyDescent="0.25"/>
    <row r="1350" s="1" customFormat="1" x14ac:dyDescent="0.25"/>
    <row r="1351" s="1" customFormat="1" x14ac:dyDescent="0.25"/>
    <row r="1352" s="1" customFormat="1" x14ac:dyDescent="0.25"/>
    <row r="1353" s="1" customFormat="1" x14ac:dyDescent="0.25"/>
    <row r="1354" s="1" customFormat="1" x14ac:dyDescent="0.25"/>
    <row r="1355" s="1" customFormat="1" x14ac:dyDescent="0.25"/>
    <row r="1356" s="1" customFormat="1" x14ac:dyDescent="0.25"/>
    <row r="1357" s="1" customFormat="1" x14ac:dyDescent="0.25"/>
    <row r="1358" s="1" customFormat="1" x14ac:dyDescent="0.25"/>
    <row r="1359" s="1" customFormat="1" x14ac:dyDescent="0.25"/>
    <row r="1360" s="1" customFormat="1" x14ac:dyDescent="0.25"/>
    <row r="1361" s="1" customFormat="1" x14ac:dyDescent="0.25"/>
    <row r="1362" s="1" customFormat="1" x14ac:dyDescent="0.25"/>
    <row r="1363" s="1" customFormat="1" x14ac:dyDescent="0.25"/>
    <row r="1364" s="1" customFormat="1" x14ac:dyDescent="0.25"/>
    <row r="1365" s="1" customFormat="1" x14ac:dyDescent="0.25"/>
    <row r="1366" s="1" customFormat="1" x14ac:dyDescent="0.25"/>
    <row r="1367" s="1" customFormat="1" x14ac:dyDescent="0.25"/>
    <row r="1368" s="1" customFormat="1" x14ac:dyDescent="0.25"/>
    <row r="1369" s="1" customFormat="1" x14ac:dyDescent="0.25"/>
    <row r="1370" s="1" customFormat="1" x14ac:dyDescent="0.25"/>
    <row r="1371" s="1" customFormat="1" x14ac:dyDescent="0.25"/>
    <row r="1372" s="1" customFormat="1" x14ac:dyDescent="0.25"/>
    <row r="1373" s="1" customFormat="1" x14ac:dyDescent="0.25"/>
    <row r="1374" s="1" customFormat="1" x14ac:dyDescent="0.25"/>
    <row r="1375" s="1" customFormat="1" x14ac:dyDescent="0.25"/>
    <row r="1376" s="1" customFormat="1" x14ac:dyDescent="0.25"/>
    <row r="1377" s="1" customFormat="1" x14ac:dyDescent="0.25"/>
    <row r="1378" s="1" customFormat="1" x14ac:dyDescent="0.25"/>
    <row r="1379" s="1" customFormat="1" x14ac:dyDescent="0.25"/>
    <row r="1380" s="1" customFormat="1" x14ac:dyDescent="0.25"/>
    <row r="1381" s="1" customFormat="1" x14ac:dyDescent="0.25"/>
    <row r="1382" s="1" customFormat="1" x14ac:dyDescent="0.25"/>
    <row r="1383" s="1" customFormat="1" x14ac:dyDescent="0.25"/>
    <row r="1384" s="1" customFormat="1" x14ac:dyDescent="0.25"/>
    <row r="1385" s="1" customFormat="1" x14ac:dyDescent="0.25"/>
    <row r="1386" s="1" customFormat="1" x14ac:dyDescent="0.25"/>
    <row r="1387" s="1" customFormat="1" x14ac:dyDescent="0.25"/>
    <row r="1388" s="1" customFormat="1" x14ac:dyDescent="0.25"/>
    <row r="1389" s="1" customFormat="1" x14ac:dyDescent="0.25"/>
    <row r="1390" s="1" customFormat="1" x14ac:dyDescent="0.25"/>
    <row r="1391" s="1" customFormat="1" x14ac:dyDescent="0.25"/>
    <row r="1392" s="1" customFormat="1" x14ac:dyDescent="0.25"/>
    <row r="1393" s="1" customFormat="1" x14ac:dyDescent="0.25"/>
    <row r="1394" s="1" customFormat="1" x14ac:dyDescent="0.25"/>
    <row r="1395" s="1" customFormat="1" x14ac:dyDescent="0.25"/>
    <row r="1396" s="1" customFormat="1" x14ac:dyDescent="0.25"/>
    <row r="1397" s="1" customFormat="1" x14ac:dyDescent="0.25"/>
    <row r="1398" s="1" customFormat="1" x14ac:dyDescent="0.25"/>
    <row r="1399" s="1" customFormat="1" x14ac:dyDescent="0.25"/>
    <row r="1400" s="1" customFormat="1" x14ac:dyDescent="0.25"/>
    <row r="1401" s="1" customFormat="1" x14ac:dyDescent="0.25"/>
    <row r="1402" s="1" customFormat="1" x14ac:dyDescent="0.25"/>
    <row r="1403" s="1" customFormat="1" x14ac:dyDescent="0.25"/>
    <row r="1404" s="1" customFormat="1" x14ac:dyDescent="0.25"/>
    <row r="1405" s="1" customFormat="1" x14ac:dyDescent="0.25"/>
    <row r="1406" s="1" customFormat="1" x14ac:dyDescent="0.25"/>
    <row r="1407" s="1" customFormat="1" x14ac:dyDescent="0.25"/>
    <row r="1408" s="1" customFormat="1" x14ac:dyDescent="0.25"/>
    <row r="1409" s="1" customFormat="1" x14ac:dyDescent="0.25"/>
    <row r="1410" s="1" customFormat="1" x14ac:dyDescent="0.25"/>
    <row r="1411" s="1" customFormat="1" x14ac:dyDescent="0.25"/>
    <row r="1412" s="1" customFormat="1" x14ac:dyDescent="0.25"/>
    <row r="1413" s="1" customFormat="1" x14ac:dyDescent="0.25"/>
    <row r="1414" s="1" customFormat="1" x14ac:dyDescent="0.25"/>
    <row r="1415" s="1" customFormat="1" x14ac:dyDescent="0.25"/>
    <row r="1416" s="1" customFormat="1" x14ac:dyDescent="0.25"/>
    <row r="1417" s="1" customFormat="1" x14ac:dyDescent="0.25"/>
    <row r="1418" s="1" customFormat="1" x14ac:dyDescent="0.25"/>
    <row r="1419" s="1" customFormat="1" x14ac:dyDescent="0.25"/>
    <row r="1420" s="1" customFormat="1" x14ac:dyDescent="0.25"/>
    <row r="1421" s="1" customFormat="1" x14ac:dyDescent="0.25"/>
    <row r="1422" s="1" customFormat="1" x14ac:dyDescent="0.25"/>
    <row r="1423" s="1" customFormat="1" x14ac:dyDescent="0.25"/>
    <row r="1424" s="1" customFormat="1" x14ac:dyDescent="0.25"/>
    <row r="1425" s="1" customFormat="1" x14ac:dyDescent="0.25"/>
    <row r="1426" s="1" customFormat="1" x14ac:dyDescent="0.25"/>
    <row r="1427" s="1" customFormat="1" x14ac:dyDescent="0.25"/>
    <row r="1428" s="1" customFormat="1" x14ac:dyDescent="0.25"/>
    <row r="1429" s="1" customFormat="1" x14ac:dyDescent="0.25"/>
    <row r="1430" s="1" customFormat="1" x14ac:dyDescent="0.25"/>
    <row r="1431" s="1" customFormat="1" x14ac:dyDescent="0.25"/>
    <row r="1432" s="1" customFormat="1" x14ac:dyDescent="0.25"/>
    <row r="1433" s="1" customFormat="1" x14ac:dyDescent="0.25"/>
    <row r="1434" s="1" customFormat="1" x14ac:dyDescent="0.25"/>
    <row r="1435" s="1" customFormat="1" x14ac:dyDescent="0.25"/>
    <row r="1436" s="1" customFormat="1" x14ac:dyDescent="0.25"/>
    <row r="1437" s="1" customFormat="1" x14ac:dyDescent="0.25"/>
    <row r="1438" s="1" customFormat="1" x14ac:dyDescent="0.25"/>
    <row r="1439" s="1" customFormat="1" x14ac:dyDescent="0.25"/>
    <row r="1440" s="1" customFormat="1" x14ac:dyDescent="0.25"/>
    <row r="1441" s="1" customFormat="1" x14ac:dyDescent="0.25"/>
    <row r="1442" s="1" customFormat="1" x14ac:dyDescent="0.25"/>
    <row r="1443" s="1" customFormat="1" x14ac:dyDescent="0.25"/>
    <row r="1444" s="1" customFormat="1" x14ac:dyDescent="0.25"/>
    <row r="1445" s="1" customFormat="1" x14ac:dyDescent="0.25"/>
    <row r="1446" s="1" customFormat="1" x14ac:dyDescent="0.25"/>
    <row r="1447" s="1" customFormat="1" x14ac:dyDescent="0.25"/>
    <row r="1448" s="1" customFormat="1" x14ac:dyDescent="0.25"/>
    <row r="1449" s="1" customFormat="1" x14ac:dyDescent="0.25"/>
    <row r="1450" s="1" customFormat="1" x14ac:dyDescent="0.25"/>
    <row r="1451" s="1" customFormat="1" x14ac:dyDescent="0.25"/>
    <row r="1452" s="1" customFormat="1" x14ac:dyDescent="0.25"/>
    <row r="1453" s="1" customFormat="1" x14ac:dyDescent="0.25"/>
    <row r="1454" s="1" customFormat="1" x14ac:dyDescent="0.25"/>
    <row r="1455" s="1" customFormat="1" x14ac:dyDescent="0.25"/>
    <row r="1456" s="1" customFormat="1" x14ac:dyDescent="0.25"/>
    <row r="1457" s="1" customFormat="1" x14ac:dyDescent="0.25"/>
    <row r="1458" s="1" customFormat="1" x14ac:dyDescent="0.25"/>
    <row r="1459" s="1" customFormat="1" x14ac:dyDescent="0.25"/>
    <row r="1460" s="1" customFormat="1" x14ac:dyDescent="0.25"/>
    <row r="1461" s="1" customFormat="1" x14ac:dyDescent="0.25"/>
    <row r="1462" s="1" customFormat="1" x14ac:dyDescent="0.25"/>
    <row r="1463" s="1" customFormat="1" x14ac:dyDescent="0.25"/>
    <row r="1464" s="1" customFormat="1" x14ac:dyDescent="0.25"/>
    <row r="1465" s="1" customFormat="1" x14ac:dyDescent="0.25"/>
    <row r="1466" s="1" customFormat="1" x14ac:dyDescent="0.25"/>
    <row r="1467" s="1" customFormat="1" x14ac:dyDescent="0.25"/>
    <row r="1468" s="1" customFormat="1" x14ac:dyDescent="0.25"/>
    <row r="1469" s="1" customFormat="1" x14ac:dyDescent="0.25"/>
    <row r="1470" s="1" customFormat="1" x14ac:dyDescent="0.25"/>
    <row r="1471" s="1" customFormat="1" x14ac:dyDescent="0.25"/>
    <row r="1472" s="1" customFormat="1" x14ac:dyDescent="0.25"/>
    <row r="1473" s="1" customFormat="1" x14ac:dyDescent="0.25"/>
    <row r="1474" s="1" customFormat="1" x14ac:dyDescent="0.25"/>
    <row r="1475" s="1" customFormat="1" x14ac:dyDescent="0.25"/>
    <row r="1476" s="1" customFormat="1" x14ac:dyDescent="0.25"/>
    <row r="1477" s="1" customFormat="1" x14ac:dyDescent="0.25"/>
    <row r="1478" s="1" customFormat="1" x14ac:dyDescent="0.25"/>
    <row r="1479" s="1" customFormat="1" x14ac:dyDescent="0.25"/>
    <row r="1480" s="1" customFormat="1" x14ac:dyDescent="0.25"/>
    <row r="1481" s="1" customFormat="1" x14ac:dyDescent="0.25"/>
    <row r="1482" s="1" customFormat="1" x14ac:dyDescent="0.25"/>
    <row r="1483" s="1" customFormat="1" x14ac:dyDescent="0.25"/>
    <row r="1484" s="1" customFormat="1" x14ac:dyDescent="0.25"/>
    <row r="1485" s="1" customFormat="1" x14ac:dyDescent="0.25"/>
    <row r="1486" s="1" customFormat="1" x14ac:dyDescent="0.25"/>
    <row r="1487" s="1" customFormat="1" x14ac:dyDescent="0.25"/>
    <row r="1488" s="1" customFormat="1" x14ac:dyDescent="0.25"/>
    <row r="1489" s="1" customFormat="1" x14ac:dyDescent="0.25"/>
    <row r="1490" s="1" customFormat="1" x14ac:dyDescent="0.25"/>
    <row r="1491" s="1" customFormat="1" x14ac:dyDescent="0.25"/>
    <row r="1492" s="1" customFormat="1" x14ac:dyDescent="0.25"/>
    <row r="1493" s="1" customFormat="1" x14ac:dyDescent="0.25"/>
    <row r="1494" s="1" customFormat="1" x14ac:dyDescent="0.25"/>
    <row r="1495" s="1" customFormat="1" x14ac:dyDescent="0.25"/>
    <row r="1496" s="1" customFormat="1" x14ac:dyDescent="0.25"/>
    <row r="1497" s="1" customFormat="1" x14ac:dyDescent="0.25"/>
    <row r="1498" s="1" customFormat="1" x14ac:dyDescent="0.25"/>
    <row r="1499" s="1" customFormat="1" x14ac:dyDescent="0.25"/>
    <row r="1500" s="1" customFormat="1" x14ac:dyDescent="0.25"/>
    <row r="1501" s="1" customFormat="1" x14ac:dyDescent="0.25"/>
    <row r="1502" s="1" customFormat="1" x14ac:dyDescent="0.25"/>
    <row r="1503" s="1" customFormat="1" x14ac:dyDescent="0.25"/>
    <row r="1504" s="1" customFormat="1" x14ac:dyDescent="0.25"/>
    <row r="1505" s="1" customFormat="1" x14ac:dyDescent="0.25"/>
    <row r="1506" s="1" customFormat="1" x14ac:dyDescent="0.25"/>
    <row r="1507" s="1" customFormat="1" x14ac:dyDescent="0.25"/>
    <row r="1508" s="1" customFormat="1" x14ac:dyDescent="0.25"/>
    <row r="1509" s="1" customFormat="1" x14ac:dyDescent="0.25"/>
    <row r="1510" s="1" customFormat="1" x14ac:dyDescent="0.25"/>
    <row r="1511" s="1" customFormat="1" x14ac:dyDescent="0.25"/>
    <row r="1512" s="1" customFormat="1" x14ac:dyDescent="0.25"/>
    <row r="1513" s="1" customFormat="1" x14ac:dyDescent="0.25"/>
    <row r="1514" s="1" customFormat="1" x14ac:dyDescent="0.25"/>
    <row r="1515" s="1" customFormat="1" x14ac:dyDescent="0.25"/>
    <row r="1516" s="1" customFormat="1" x14ac:dyDescent="0.25"/>
    <row r="1517" s="1" customFormat="1" x14ac:dyDescent="0.25"/>
    <row r="1518" s="1" customFormat="1" x14ac:dyDescent="0.25"/>
    <row r="1519" s="1" customFormat="1" x14ac:dyDescent="0.25"/>
    <row r="1520" s="1" customFormat="1" x14ac:dyDescent="0.25"/>
    <row r="1521" s="1" customFormat="1" x14ac:dyDescent="0.25"/>
    <row r="1522" s="1" customFormat="1" x14ac:dyDescent="0.25"/>
    <row r="1523" s="1" customFormat="1" x14ac:dyDescent="0.25"/>
    <row r="1524" s="1" customFormat="1" x14ac:dyDescent="0.25"/>
    <row r="1525" s="1" customFormat="1" x14ac:dyDescent="0.25"/>
    <row r="1526" s="1" customFormat="1" x14ac:dyDescent="0.25"/>
    <row r="1527" s="1" customFormat="1" x14ac:dyDescent="0.25"/>
    <row r="1528" s="1" customFormat="1" x14ac:dyDescent="0.25"/>
    <row r="1529" s="1" customFormat="1" x14ac:dyDescent="0.25"/>
    <row r="1530" s="1" customFormat="1" x14ac:dyDescent="0.25"/>
    <row r="1531" s="1" customFormat="1" x14ac:dyDescent="0.25"/>
    <row r="1532" s="1" customFormat="1" x14ac:dyDescent="0.25"/>
    <row r="1533" s="1" customFormat="1" x14ac:dyDescent="0.25"/>
    <row r="1534" s="1" customFormat="1" x14ac:dyDescent="0.25"/>
    <row r="1535" s="1" customFormat="1" x14ac:dyDescent="0.25"/>
    <row r="1536" s="1" customFormat="1" x14ac:dyDescent="0.25"/>
    <row r="1537" s="1" customFormat="1" x14ac:dyDescent="0.25"/>
    <row r="1538" s="1" customFormat="1" x14ac:dyDescent="0.25"/>
    <row r="1539" s="1" customFormat="1" x14ac:dyDescent="0.25"/>
    <row r="1540" s="1" customFormat="1" x14ac:dyDescent="0.25"/>
    <row r="1541" s="1" customFormat="1" x14ac:dyDescent="0.25"/>
    <row r="1542" s="1" customFormat="1" x14ac:dyDescent="0.25"/>
    <row r="1543" s="1" customFormat="1" x14ac:dyDescent="0.25"/>
    <row r="1544" s="1" customFormat="1" x14ac:dyDescent="0.25"/>
    <row r="1545" s="1" customFormat="1" x14ac:dyDescent="0.25"/>
    <row r="1546" s="1" customFormat="1" x14ac:dyDescent="0.25"/>
    <row r="1547" s="1" customFormat="1" x14ac:dyDescent="0.25"/>
    <row r="1548" s="1" customFormat="1" x14ac:dyDescent="0.25"/>
    <row r="1549" s="1" customFormat="1" x14ac:dyDescent="0.25"/>
    <row r="1550" s="1" customFormat="1" x14ac:dyDescent="0.25"/>
    <row r="1551" s="1" customFormat="1" x14ac:dyDescent="0.25"/>
    <row r="1552" s="1" customFormat="1" x14ac:dyDescent="0.25"/>
    <row r="1553" s="1" customFormat="1" x14ac:dyDescent="0.25"/>
    <row r="1554" s="1" customFormat="1" x14ac:dyDescent="0.25"/>
    <row r="1555" s="1" customFormat="1" x14ac:dyDescent="0.25"/>
    <row r="1556" s="1" customFormat="1" x14ac:dyDescent="0.25"/>
    <row r="1557" s="1" customFormat="1" x14ac:dyDescent="0.25"/>
    <row r="1558" s="1" customFormat="1" x14ac:dyDescent="0.25"/>
    <row r="1559" s="1" customFormat="1" x14ac:dyDescent="0.25"/>
    <row r="1560" s="1" customFormat="1" x14ac:dyDescent="0.25"/>
    <row r="1561" s="1" customFormat="1" x14ac:dyDescent="0.25"/>
    <row r="1562" s="1" customFormat="1" x14ac:dyDescent="0.25"/>
    <row r="1563" s="1" customFormat="1" x14ac:dyDescent="0.25"/>
    <row r="1564" s="1" customFormat="1" x14ac:dyDescent="0.25"/>
    <row r="1565" s="1" customFormat="1" x14ac:dyDescent="0.25"/>
    <row r="1566" s="1" customFormat="1" x14ac:dyDescent="0.25"/>
    <row r="1567" s="1" customFormat="1" x14ac:dyDescent="0.25"/>
    <row r="1568" s="1" customFormat="1" x14ac:dyDescent="0.25"/>
    <row r="1569" s="1" customFormat="1" x14ac:dyDescent="0.25"/>
    <row r="1570" s="1" customFormat="1" x14ac:dyDescent="0.25"/>
    <row r="1571" s="1" customFormat="1" x14ac:dyDescent="0.25"/>
    <row r="1572" s="1" customFormat="1" x14ac:dyDescent="0.25"/>
    <row r="1573" s="1" customFormat="1" x14ac:dyDescent="0.25"/>
    <row r="1574" s="1" customFormat="1" x14ac:dyDescent="0.25"/>
    <row r="1575" s="1" customFormat="1" x14ac:dyDescent="0.25"/>
    <row r="1576" s="1" customFormat="1" x14ac:dyDescent="0.25"/>
    <row r="1577" s="1" customFormat="1" x14ac:dyDescent="0.25"/>
    <row r="1578" s="1" customFormat="1" x14ac:dyDescent="0.25"/>
    <row r="1579" s="1" customFormat="1" x14ac:dyDescent="0.25"/>
    <row r="1580" s="1" customFormat="1" x14ac:dyDescent="0.25"/>
    <row r="1581" s="1" customFormat="1" x14ac:dyDescent="0.25"/>
    <row r="1582" s="1" customFormat="1" x14ac:dyDescent="0.25"/>
    <row r="1583" s="1" customFormat="1" x14ac:dyDescent="0.25"/>
    <row r="1584" s="1" customFormat="1" x14ac:dyDescent="0.25"/>
    <row r="1585" s="1" customFormat="1" x14ac:dyDescent="0.25"/>
    <row r="1586" s="1" customFormat="1" x14ac:dyDescent="0.25"/>
    <row r="1587" s="1" customFormat="1" x14ac:dyDescent="0.25"/>
    <row r="1588" s="1" customFormat="1" x14ac:dyDescent="0.25"/>
    <row r="1589" s="1" customFormat="1" x14ac:dyDescent="0.25"/>
    <row r="1590" s="1" customFormat="1" x14ac:dyDescent="0.25"/>
    <row r="1591" s="1" customFormat="1" x14ac:dyDescent="0.25"/>
    <row r="1592" s="1" customFormat="1" x14ac:dyDescent="0.25"/>
    <row r="1593" s="1" customFormat="1" x14ac:dyDescent="0.25"/>
    <row r="1594" s="1" customFormat="1" x14ac:dyDescent="0.25"/>
    <row r="1595" s="1" customFormat="1" x14ac:dyDescent="0.25"/>
    <row r="1596" s="1" customFormat="1" x14ac:dyDescent="0.25"/>
    <row r="1597" s="1" customFormat="1" x14ac:dyDescent="0.25"/>
    <row r="1598" s="1" customFormat="1" x14ac:dyDescent="0.25"/>
    <row r="1599" s="1" customFormat="1" x14ac:dyDescent="0.25"/>
    <row r="1600" s="1" customFormat="1" x14ac:dyDescent="0.25"/>
    <row r="1601" s="1" customFormat="1" x14ac:dyDescent="0.25"/>
    <row r="1602" s="1" customFormat="1" x14ac:dyDescent="0.25"/>
    <row r="1603" s="1" customFormat="1" x14ac:dyDescent="0.25"/>
    <row r="1604" s="1" customFormat="1" x14ac:dyDescent="0.25"/>
    <row r="1605" s="1" customFormat="1" x14ac:dyDescent="0.25"/>
    <row r="1606" s="1" customFormat="1" x14ac:dyDescent="0.25"/>
    <row r="1607" s="1" customFormat="1" x14ac:dyDescent="0.25"/>
    <row r="1608" s="1" customFormat="1" x14ac:dyDescent="0.25"/>
    <row r="1609" s="1" customFormat="1" x14ac:dyDescent="0.25"/>
    <row r="1610" s="1" customFormat="1" x14ac:dyDescent="0.25"/>
    <row r="1611" s="1" customFormat="1" x14ac:dyDescent="0.25"/>
    <row r="1612" s="1" customFormat="1" x14ac:dyDescent="0.25"/>
    <row r="1613" s="1" customFormat="1" x14ac:dyDescent="0.25"/>
    <row r="1614" s="1" customFormat="1" x14ac:dyDescent="0.25"/>
    <row r="1615" s="1" customFormat="1" x14ac:dyDescent="0.25"/>
    <row r="1616" s="1" customFormat="1" x14ac:dyDescent="0.25"/>
    <row r="1617" s="1" customFormat="1" x14ac:dyDescent="0.25"/>
    <row r="1618" s="1" customFormat="1" x14ac:dyDescent="0.25"/>
    <row r="1619" s="1" customFormat="1" x14ac:dyDescent="0.25"/>
    <row r="1620" s="1" customFormat="1" x14ac:dyDescent="0.25"/>
    <row r="1621" s="1" customFormat="1" x14ac:dyDescent="0.25"/>
    <row r="1622" s="1" customFormat="1" x14ac:dyDescent="0.25"/>
    <row r="1623" s="1" customFormat="1" x14ac:dyDescent="0.25"/>
    <row r="1624" s="1" customFormat="1" x14ac:dyDescent="0.25"/>
    <row r="1625" s="1" customFormat="1" x14ac:dyDescent="0.25"/>
    <row r="1626" s="1" customFormat="1" x14ac:dyDescent="0.25"/>
    <row r="1627" s="1" customFormat="1" x14ac:dyDescent="0.25"/>
    <row r="1628" s="1" customFormat="1" x14ac:dyDescent="0.25"/>
    <row r="1629" s="1" customFormat="1" x14ac:dyDescent="0.25"/>
    <row r="1630" s="1" customFormat="1" x14ac:dyDescent="0.25"/>
    <row r="1631" s="1" customFormat="1" x14ac:dyDescent="0.25"/>
    <row r="1632" s="1" customFormat="1" x14ac:dyDescent="0.25"/>
    <row r="1633" s="1" customFormat="1" x14ac:dyDescent="0.25"/>
    <row r="1634" s="1" customFormat="1" x14ac:dyDescent="0.25"/>
    <row r="1635" s="1" customFormat="1" x14ac:dyDescent="0.25"/>
    <row r="1636" s="1" customFormat="1" x14ac:dyDescent="0.25"/>
    <row r="1637" s="1" customFormat="1" x14ac:dyDescent="0.25"/>
    <row r="1638" s="1" customFormat="1" x14ac:dyDescent="0.25"/>
    <row r="1639" s="1" customFormat="1" x14ac:dyDescent="0.25"/>
    <row r="1640" s="1" customFormat="1" x14ac:dyDescent="0.25"/>
    <row r="1641" s="1" customFormat="1" x14ac:dyDescent="0.25"/>
    <row r="1642" s="1" customFormat="1" x14ac:dyDescent="0.25"/>
    <row r="1643" s="1" customFormat="1" x14ac:dyDescent="0.25"/>
    <row r="1644" s="1" customFormat="1" x14ac:dyDescent="0.25"/>
    <row r="1645" s="1" customFormat="1" x14ac:dyDescent="0.25"/>
    <row r="1646" s="1" customFormat="1" x14ac:dyDescent="0.25"/>
    <row r="1647" s="1" customFormat="1" x14ac:dyDescent="0.25"/>
    <row r="1648" s="1" customFormat="1" x14ac:dyDescent="0.25"/>
    <row r="1649" s="1" customFormat="1" x14ac:dyDescent="0.25"/>
    <row r="1650" s="1" customFormat="1" x14ac:dyDescent="0.25"/>
    <row r="1651" s="1" customFormat="1" x14ac:dyDescent="0.25"/>
    <row r="1652" s="1" customFormat="1" x14ac:dyDescent="0.25"/>
    <row r="1653" s="1" customFormat="1" x14ac:dyDescent="0.25"/>
    <row r="1654" s="1" customFormat="1" x14ac:dyDescent="0.25"/>
    <row r="1655" s="1" customFormat="1" x14ac:dyDescent="0.25"/>
    <row r="1656" s="1" customFormat="1" x14ac:dyDescent="0.25"/>
    <row r="1657" s="1" customFormat="1" x14ac:dyDescent="0.25"/>
    <row r="1658" s="1" customFormat="1" x14ac:dyDescent="0.25"/>
    <row r="1659" s="1" customFormat="1" x14ac:dyDescent="0.25"/>
    <row r="1660" s="1" customFormat="1" x14ac:dyDescent="0.25"/>
    <row r="1661" s="1" customFormat="1" x14ac:dyDescent="0.25"/>
    <row r="1662" s="1" customFormat="1" x14ac:dyDescent="0.25"/>
    <row r="1663" s="1" customFormat="1" x14ac:dyDescent="0.25"/>
    <row r="1664" s="1" customFormat="1" x14ac:dyDescent="0.25"/>
    <row r="1665" s="1" customFormat="1" x14ac:dyDescent="0.25"/>
    <row r="1666" s="1" customFormat="1" x14ac:dyDescent="0.25"/>
    <row r="1667" s="1" customFormat="1" x14ac:dyDescent="0.25"/>
    <row r="1668" s="1" customFormat="1" x14ac:dyDescent="0.25"/>
    <row r="1669" s="1" customFormat="1" x14ac:dyDescent="0.25"/>
    <row r="1670" s="1" customFormat="1" x14ac:dyDescent="0.25"/>
    <row r="1671" s="1" customFormat="1" x14ac:dyDescent="0.25"/>
    <row r="1672" s="1" customFormat="1" x14ac:dyDescent="0.25"/>
    <row r="1673" s="1" customFormat="1" x14ac:dyDescent="0.25"/>
    <row r="1674" s="1" customFormat="1" x14ac:dyDescent="0.25"/>
    <row r="1675" s="1" customFormat="1" x14ac:dyDescent="0.25"/>
    <row r="1676" s="1" customFormat="1" x14ac:dyDescent="0.25"/>
    <row r="1677" s="1" customFormat="1" x14ac:dyDescent="0.25"/>
    <row r="1678" s="1" customFormat="1" x14ac:dyDescent="0.25"/>
    <row r="1679" s="1" customFormat="1" x14ac:dyDescent="0.25"/>
    <row r="1680" s="1" customFormat="1" x14ac:dyDescent="0.25"/>
    <row r="1681" s="1" customFormat="1" x14ac:dyDescent="0.25"/>
    <row r="1682" s="1" customFormat="1" x14ac:dyDescent="0.25"/>
    <row r="1683" s="1" customFormat="1" x14ac:dyDescent="0.25"/>
    <row r="1684" s="1" customFormat="1" x14ac:dyDescent="0.25"/>
    <row r="1685" s="1" customFormat="1" x14ac:dyDescent="0.25"/>
    <row r="1686" s="1" customFormat="1" x14ac:dyDescent="0.25"/>
    <row r="1687" s="1" customFormat="1" x14ac:dyDescent="0.25"/>
    <row r="1688" s="1" customFormat="1" x14ac:dyDescent="0.25"/>
    <row r="1689" s="1" customFormat="1" x14ac:dyDescent="0.25"/>
    <row r="1690" s="1" customFormat="1" x14ac:dyDescent="0.25"/>
    <row r="1691" s="1" customFormat="1" x14ac:dyDescent="0.25"/>
    <row r="1692" s="1" customFormat="1" x14ac:dyDescent="0.25"/>
    <row r="1693" s="1" customFormat="1" x14ac:dyDescent="0.25"/>
    <row r="1694" s="1" customFormat="1" x14ac:dyDescent="0.25"/>
    <row r="1695" s="1" customFormat="1" x14ac:dyDescent="0.25"/>
    <row r="1696" s="1" customFormat="1" x14ac:dyDescent="0.25"/>
    <row r="1697" s="1" customFormat="1" x14ac:dyDescent="0.25"/>
    <row r="1698" s="1" customFormat="1" x14ac:dyDescent="0.25"/>
    <row r="1699" s="1" customFormat="1" x14ac:dyDescent="0.25"/>
    <row r="1700" s="1" customFormat="1" x14ac:dyDescent="0.25"/>
    <row r="1701" s="1" customFormat="1" x14ac:dyDescent="0.25"/>
    <row r="1702" s="1" customFormat="1" x14ac:dyDescent="0.25"/>
    <row r="1703" s="1" customFormat="1" x14ac:dyDescent="0.25"/>
    <row r="1704" s="1" customFormat="1" x14ac:dyDescent="0.25"/>
    <row r="1705" s="1" customFormat="1" x14ac:dyDescent="0.25"/>
    <row r="1706" s="1" customFormat="1" x14ac:dyDescent="0.25"/>
    <row r="1707" s="1" customFormat="1" x14ac:dyDescent="0.25"/>
    <row r="1708" s="1" customFormat="1" x14ac:dyDescent="0.25"/>
    <row r="1709" s="1" customFormat="1" x14ac:dyDescent="0.25"/>
    <row r="1710" s="1" customFormat="1" x14ac:dyDescent="0.25"/>
    <row r="1711" s="1" customFormat="1" x14ac:dyDescent="0.25"/>
    <row r="1712" s="1" customFormat="1" x14ac:dyDescent="0.25"/>
    <row r="1713" s="1" customFormat="1" x14ac:dyDescent="0.25"/>
    <row r="1714" s="1" customFormat="1" x14ac:dyDescent="0.25"/>
    <row r="1715" s="1" customFormat="1" x14ac:dyDescent="0.25"/>
    <row r="1716" s="1" customFormat="1" x14ac:dyDescent="0.25"/>
    <row r="1717" s="1" customFormat="1" x14ac:dyDescent="0.25"/>
    <row r="1718" s="1" customFormat="1" x14ac:dyDescent="0.25"/>
    <row r="1719" s="1" customFormat="1" x14ac:dyDescent="0.25"/>
    <row r="1720" s="1" customFormat="1" x14ac:dyDescent="0.25"/>
    <row r="1721" s="1" customFormat="1" x14ac:dyDescent="0.25"/>
    <row r="1722" s="1" customFormat="1" x14ac:dyDescent="0.25"/>
    <row r="1723" s="1" customFormat="1" x14ac:dyDescent="0.25"/>
    <row r="1724" s="1" customFormat="1" x14ac:dyDescent="0.25"/>
    <row r="1725" s="1" customFormat="1" x14ac:dyDescent="0.25"/>
    <row r="1726" s="1" customFormat="1" x14ac:dyDescent="0.25"/>
    <row r="1727" s="1" customFormat="1" x14ac:dyDescent="0.25"/>
    <row r="1728" s="1" customFormat="1" x14ac:dyDescent="0.25"/>
    <row r="1729" s="1" customFormat="1" x14ac:dyDescent="0.25"/>
    <row r="1730" s="1" customFormat="1" x14ac:dyDescent="0.25"/>
    <row r="1731" s="1" customFormat="1" x14ac:dyDescent="0.25"/>
    <row r="1732" s="1" customFormat="1" x14ac:dyDescent="0.25"/>
    <row r="1733" s="1" customFormat="1" x14ac:dyDescent="0.25"/>
    <row r="1734" s="1" customFormat="1" x14ac:dyDescent="0.25"/>
    <row r="1735" s="1" customFormat="1" x14ac:dyDescent="0.25"/>
  </sheetData>
  <mergeCells count="13">
    <mergeCell ref="AA28:AE28"/>
    <mergeCell ref="AA22:AA24"/>
    <mergeCell ref="AB22:AB24"/>
    <mergeCell ref="AC22:AC24"/>
    <mergeCell ref="AD22:AD24"/>
    <mergeCell ref="AM4:AP4"/>
    <mergeCell ref="AG22:AI22"/>
    <mergeCell ref="AG23:AI23"/>
    <mergeCell ref="C3:F3"/>
    <mergeCell ref="G3:J3"/>
    <mergeCell ref="K3:L3"/>
    <mergeCell ref="M3:N3"/>
    <mergeCell ref="AG3:AI3"/>
  </mergeCells>
  <conditionalFormatting sqref="AC31">
    <cfRule type="expression" dxfId="5" priority="1">
      <formula>AE31&lt;0</formula>
    </cfRule>
  </conditionalFormatting>
  <printOptions horizontalCentered="1" verticalCentered="1"/>
  <pageMargins left="0.19685039370078741" right="0.19685039370078741" top="0.51181102362204722" bottom="0.51181102362204722" header="0.31496062992125984" footer="0.31496062992125984"/>
  <pageSetup paperSize="9" scale="95" orientation="portrait" r:id="rId1"/>
  <headerFooter>
    <oddFooter>&amp;C&amp;10&amp;Z&amp;F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Q1735"/>
  <sheetViews>
    <sheetView topLeftCell="A11" zoomScaleNormal="100" workbookViewId="0">
      <pane xSplit="28044" topLeftCell="AL1"/>
      <selection activeCell="D37" sqref="D37:M37"/>
      <selection pane="topRight" activeCell="AL21" sqref="AL21"/>
    </sheetView>
  </sheetViews>
  <sheetFormatPr defaultColWidth="9.109375" defaultRowHeight="13.8" x14ac:dyDescent="0.25"/>
  <cols>
    <col min="1" max="1" width="9.5546875" style="1" customWidth="1"/>
    <col min="2" max="2" width="7.6640625" style="1" customWidth="1"/>
    <col min="3" max="3" width="6.5546875" style="10" customWidth="1"/>
    <col min="4" max="4" width="6.109375" style="1" customWidth="1"/>
    <col min="5" max="5" width="7.5546875" style="1" customWidth="1"/>
    <col min="6" max="6" width="9.33203125" style="10" customWidth="1"/>
    <col min="7" max="7" width="7.109375" style="10" customWidth="1"/>
    <col min="8" max="8" width="8.44140625" style="1" customWidth="1"/>
    <col min="9" max="9" width="7.44140625" style="1" customWidth="1"/>
    <col min="10" max="10" width="7" style="10" customWidth="1"/>
    <col min="11" max="11" width="5.6640625" style="1" customWidth="1"/>
    <col min="12" max="12" width="6" style="1" customWidth="1"/>
    <col min="13" max="13" width="7" style="10" customWidth="1"/>
    <col min="14" max="14" width="9.5546875" style="1" customWidth="1"/>
    <col min="15" max="26" width="9.109375" style="1"/>
    <col min="27" max="27" width="8.88671875" style="1" customWidth="1"/>
    <col min="28" max="32" width="9.109375" style="1"/>
    <col min="33" max="33" width="15" style="1" customWidth="1"/>
    <col min="34" max="34" width="12.5546875" style="1" customWidth="1"/>
    <col min="35" max="35" width="10.44140625" style="1" bestFit="1" customWidth="1"/>
    <col min="36" max="42" width="9.109375" style="1"/>
    <col min="43" max="43" width="10.44140625" style="1" bestFit="1" customWidth="1"/>
    <col min="44" max="16384" width="9.109375" style="1"/>
  </cols>
  <sheetData>
    <row r="1" spans="1:43" s="12" customFormat="1" ht="21" x14ac:dyDescent="0.4">
      <c r="A1" s="8" t="s">
        <v>0</v>
      </c>
      <c r="B1" s="8"/>
    </row>
    <row r="2" spans="1:43" s="13" customFormat="1" ht="28.2" thickBot="1" x14ac:dyDescent="0.5">
      <c r="A2" s="9" t="s">
        <v>112</v>
      </c>
      <c r="B2" s="1"/>
    </row>
    <row r="3" spans="1:43" ht="47.25" customHeight="1" thickBot="1" x14ac:dyDescent="0.35">
      <c r="A3" s="6"/>
      <c r="B3" s="7"/>
      <c r="C3" s="602" t="s">
        <v>3</v>
      </c>
      <c r="D3" s="602"/>
      <c r="E3" s="602"/>
      <c r="F3" s="602"/>
      <c r="G3" s="602" t="s">
        <v>4</v>
      </c>
      <c r="H3" s="603"/>
      <c r="I3" s="603"/>
      <c r="J3" s="603"/>
      <c r="K3" s="604" t="s">
        <v>22</v>
      </c>
      <c r="L3" s="605"/>
      <c r="M3" s="606" t="s">
        <v>5</v>
      </c>
      <c r="N3" s="607"/>
      <c r="AA3" s="388" t="s">
        <v>25</v>
      </c>
      <c r="AB3" s="20" t="s">
        <v>26</v>
      </c>
      <c r="AC3" s="20" t="s">
        <v>27</v>
      </c>
      <c r="AD3" s="20" t="s">
        <v>28</v>
      </c>
      <c r="AE3" s="20" t="s">
        <v>29</v>
      </c>
      <c r="AF3" s="21" t="s">
        <v>30</v>
      </c>
      <c r="AG3" s="586" t="s">
        <v>31</v>
      </c>
      <c r="AH3" s="587"/>
      <c r="AI3" s="588"/>
      <c r="AM3" s="19" t="s">
        <v>1</v>
      </c>
      <c r="AN3" s="19" t="s">
        <v>2</v>
      </c>
      <c r="AO3" s="19" t="s">
        <v>65</v>
      </c>
      <c r="AP3" s="19" t="s">
        <v>66</v>
      </c>
      <c r="AQ3" s="19" t="s">
        <v>67</v>
      </c>
    </row>
    <row r="4" spans="1:43" s="3" customFormat="1" ht="53.4" thickBot="1" x14ac:dyDescent="0.3">
      <c r="A4" s="19" t="s">
        <v>1</v>
      </c>
      <c r="B4" s="19" t="s">
        <v>2</v>
      </c>
      <c r="C4" s="11" t="s">
        <v>6</v>
      </c>
      <c r="D4" s="4" t="s">
        <v>7</v>
      </c>
      <c r="E4" s="4" t="s">
        <v>8</v>
      </c>
      <c r="F4" s="11" t="s">
        <v>23</v>
      </c>
      <c r="G4" s="11" t="s">
        <v>6</v>
      </c>
      <c r="H4" s="4" t="s">
        <v>21</v>
      </c>
      <c r="I4" s="4" t="s">
        <v>8</v>
      </c>
      <c r="J4" s="11" t="s">
        <v>24</v>
      </c>
      <c r="K4" s="4" t="s">
        <v>16</v>
      </c>
      <c r="L4" s="5" t="s">
        <v>17</v>
      </c>
      <c r="M4" s="64" t="s">
        <v>54</v>
      </c>
      <c r="N4" s="73" t="s">
        <v>59</v>
      </c>
      <c r="AA4" s="84">
        <v>2.4</v>
      </c>
      <c r="AB4" s="85">
        <v>0.21199999999999999</v>
      </c>
      <c r="AC4" s="86">
        <f t="shared" ref="AC4:AC20" si="0">AA4*$AB$4</f>
        <v>0.50879999999999992</v>
      </c>
      <c r="AD4" s="87">
        <v>30</v>
      </c>
      <c r="AE4" s="88">
        <f t="shared" ref="AE4:AE20" si="1">AC4*$AD$4</f>
        <v>15.263999999999998</v>
      </c>
      <c r="AF4" s="89">
        <f>AE4*12</f>
        <v>183.16799999999998</v>
      </c>
      <c r="AG4" s="26" t="s">
        <v>2</v>
      </c>
      <c r="AH4" s="26" t="s">
        <v>32</v>
      </c>
      <c r="AI4" s="27" t="s">
        <v>33</v>
      </c>
      <c r="AM4" s="589" t="s">
        <v>68</v>
      </c>
      <c r="AN4" s="590"/>
      <c r="AO4" s="590"/>
      <c r="AP4" s="591"/>
    </row>
    <row r="5" spans="1:43" s="2" customFormat="1" ht="28.5" customHeight="1" x14ac:dyDescent="0.3">
      <c r="A5" s="74" t="s">
        <v>56</v>
      </c>
      <c r="B5" s="65">
        <v>45869</v>
      </c>
      <c r="C5" s="66">
        <v>19046</v>
      </c>
      <c r="D5" s="67"/>
      <c r="E5" s="67"/>
      <c r="F5" s="68"/>
      <c r="G5" s="66">
        <v>19047</v>
      </c>
      <c r="H5" s="67"/>
      <c r="I5" s="67"/>
      <c r="J5" s="68"/>
      <c r="K5" s="67"/>
      <c r="L5" s="67"/>
      <c r="M5" s="69"/>
      <c r="N5" s="69"/>
      <c r="AA5" s="22">
        <v>15</v>
      </c>
      <c r="AC5" s="23">
        <f t="shared" si="0"/>
        <v>3.1799999999999997</v>
      </c>
      <c r="AE5" s="24">
        <f t="shared" si="1"/>
        <v>95.399999999999991</v>
      </c>
      <c r="AF5" s="25">
        <f t="shared" ref="AF5:AF20" si="2">AE5*12</f>
        <v>1144.8</v>
      </c>
      <c r="AG5" s="28">
        <v>40883</v>
      </c>
      <c r="AH5" s="2">
        <v>2011</v>
      </c>
      <c r="AI5" s="25">
        <v>2516</v>
      </c>
      <c r="AM5" s="70" t="s">
        <v>13</v>
      </c>
      <c r="AN5" s="71">
        <v>45839</v>
      </c>
      <c r="AO5" s="79"/>
      <c r="AP5" s="79"/>
      <c r="AQ5" s="79">
        <f>AO5+AP5</f>
        <v>0</v>
      </c>
    </row>
    <row r="6" spans="1:43" s="2" customFormat="1" ht="18.75" customHeight="1" x14ac:dyDescent="0.3">
      <c r="A6" s="70" t="s">
        <v>13</v>
      </c>
      <c r="B6" s="71">
        <v>45870</v>
      </c>
      <c r="C6" s="14">
        <v>19049</v>
      </c>
      <c r="D6" s="80">
        <f t="shared" ref="D6:D36" si="3">IF(C6-G5&gt;0,C6-G5,NA())</f>
        <v>2</v>
      </c>
      <c r="E6" s="80">
        <f>IF(D6=0,0,E5+D6)</f>
        <v>2</v>
      </c>
      <c r="F6" s="18">
        <v>14</v>
      </c>
      <c r="G6" s="14">
        <v>19050</v>
      </c>
      <c r="H6" s="80">
        <f>IF(G6-C6&gt;0,G6-C6,NA())</f>
        <v>1</v>
      </c>
      <c r="I6" s="80">
        <f>IF(H6=0,0,I5+H6)</f>
        <v>1</v>
      </c>
      <c r="J6" s="18">
        <v>21</v>
      </c>
      <c r="K6" s="80">
        <f t="shared" ref="K6:K36" si="4">D6+H6</f>
        <v>3</v>
      </c>
      <c r="L6" s="80">
        <f>IF(K6=0,0,L5+K6)</f>
        <v>3</v>
      </c>
      <c r="M6" s="15">
        <v>23</v>
      </c>
      <c r="N6" s="69" t="s">
        <v>77</v>
      </c>
      <c r="AA6" s="22">
        <v>20</v>
      </c>
      <c r="AC6" s="23">
        <f t="shared" si="0"/>
        <v>4.24</v>
      </c>
      <c r="AE6" s="24">
        <f t="shared" si="1"/>
        <v>127.2</v>
      </c>
      <c r="AF6" s="25">
        <f t="shared" si="2"/>
        <v>1526.4</v>
      </c>
      <c r="AG6" s="28">
        <v>41211</v>
      </c>
      <c r="AH6" s="2">
        <v>2012</v>
      </c>
      <c r="AI6" s="25">
        <v>2235</v>
      </c>
      <c r="AM6" s="70" t="s">
        <v>14</v>
      </c>
      <c r="AN6" s="71">
        <v>45840</v>
      </c>
      <c r="AO6" s="79"/>
      <c r="AP6" s="79"/>
      <c r="AQ6" s="79">
        <f t="shared" ref="AQ6:AQ35" si="5">AO6+AP6</f>
        <v>0</v>
      </c>
    </row>
    <row r="7" spans="1:43" s="2" customFormat="1" ht="18.75" customHeight="1" x14ac:dyDescent="0.3">
      <c r="A7" s="70" t="s">
        <v>14</v>
      </c>
      <c r="B7" s="71">
        <v>45871</v>
      </c>
      <c r="C7" s="14">
        <v>19053</v>
      </c>
      <c r="D7" s="80">
        <f t="shared" si="3"/>
        <v>3</v>
      </c>
      <c r="E7" s="80">
        <f t="shared" ref="E7:E36" si="6">IF(D7=0,0,E6+D7)</f>
        <v>5</v>
      </c>
      <c r="F7" s="18">
        <v>14</v>
      </c>
      <c r="G7" s="14">
        <v>19054</v>
      </c>
      <c r="H7" s="80">
        <f t="shared" ref="H7:H34" si="7">IF(G7-C7&gt;0,G7-C7,NA())</f>
        <v>1</v>
      </c>
      <c r="I7" s="80">
        <f>IF(H7=0,0,I6+H7)</f>
        <v>2</v>
      </c>
      <c r="J7" s="18">
        <v>16</v>
      </c>
      <c r="K7" s="80">
        <f t="shared" si="4"/>
        <v>4</v>
      </c>
      <c r="L7" s="80">
        <f t="shared" ref="L7:L36" si="8">IF(K7=0,0,L6+K7)</f>
        <v>7</v>
      </c>
      <c r="M7" s="15">
        <v>20</v>
      </c>
      <c r="N7" s="69" t="s">
        <v>239</v>
      </c>
      <c r="AA7" s="22">
        <v>25</v>
      </c>
      <c r="AC7" s="23">
        <f t="shared" si="0"/>
        <v>5.3</v>
      </c>
      <c r="AE7" s="24">
        <f t="shared" si="1"/>
        <v>159</v>
      </c>
      <c r="AF7" s="25">
        <f t="shared" si="2"/>
        <v>1908</v>
      </c>
      <c r="AG7" s="28">
        <v>41355</v>
      </c>
      <c r="AH7" s="2">
        <v>2013</v>
      </c>
      <c r="AI7" s="25">
        <v>2500</v>
      </c>
      <c r="AM7" s="70" t="s">
        <v>15</v>
      </c>
      <c r="AN7" s="71">
        <v>45841</v>
      </c>
      <c r="AO7" s="79"/>
      <c r="AP7" s="79">
        <v>1</v>
      </c>
      <c r="AQ7" s="79">
        <f t="shared" si="5"/>
        <v>1</v>
      </c>
    </row>
    <row r="8" spans="1:43" s="2" customFormat="1" ht="18.75" customHeight="1" x14ac:dyDescent="0.3">
      <c r="A8" s="70" t="s">
        <v>15</v>
      </c>
      <c r="B8" s="71">
        <v>45872</v>
      </c>
      <c r="C8" s="14">
        <v>19057</v>
      </c>
      <c r="D8" s="80">
        <f t="shared" si="3"/>
        <v>3</v>
      </c>
      <c r="E8" s="80">
        <f t="shared" si="6"/>
        <v>8</v>
      </c>
      <c r="F8" s="18">
        <v>14</v>
      </c>
      <c r="G8" s="14">
        <v>19059</v>
      </c>
      <c r="H8" s="80">
        <f t="shared" si="7"/>
        <v>2</v>
      </c>
      <c r="I8" s="80">
        <f>IF(H8=0,0,I7+H8)</f>
        <v>4</v>
      </c>
      <c r="J8" s="18">
        <v>18</v>
      </c>
      <c r="K8" s="80">
        <f t="shared" si="4"/>
        <v>5</v>
      </c>
      <c r="L8" s="80">
        <f t="shared" si="8"/>
        <v>12</v>
      </c>
      <c r="M8" s="15">
        <v>21</v>
      </c>
      <c r="N8" s="69" t="s">
        <v>78</v>
      </c>
      <c r="AA8" s="22">
        <v>30</v>
      </c>
      <c r="AC8" s="23">
        <f t="shared" si="0"/>
        <v>6.3599999999999994</v>
      </c>
      <c r="AE8" s="24">
        <f t="shared" si="1"/>
        <v>190.79999999999998</v>
      </c>
      <c r="AF8" s="25">
        <f t="shared" si="2"/>
        <v>2289.6</v>
      </c>
      <c r="AG8" s="28">
        <v>42003</v>
      </c>
      <c r="AH8" s="2">
        <v>2014</v>
      </c>
      <c r="AI8" s="25">
        <v>2118</v>
      </c>
      <c r="AM8" s="70" t="s">
        <v>9</v>
      </c>
      <c r="AN8" s="71">
        <v>45842</v>
      </c>
      <c r="AO8" s="79"/>
      <c r="AP8" s="79">
        <v>3</v>
      </c>
      <c r="AQ8" s="79">
        <f t="shared" si="5"/>
        <v>3</v>
      </c>
    </row>
    <row r="9" spans="1:43" s="2" customFormat="1" ht="18.75" customHeight="1" x14ac:dyDescent="0.3">
      <c r="A9" s="70" t="s">
        <v>9</v>
      </c>
      <c r="B9" s="71">
        <v>45873</v>
      </c>
      <c r="C9" s="14">
        <v>19062</v>
      </c>
      <c r="D9" s="80">
        <f t="shared" si="3"/>
        <v>3</v>
      </c>
      <c r="E9" s="80">
        <f t="shared" si="6"/>
        <v>11</v>
      </c>
      <c r="F9" s="18">
        <v>13</v>
      </c>
      <c r="G9" s="14">
        <v>19064</v>
      </c>
      <c r="H9" s="80">
        <f t="shared" si="7"/>
        <v>2</v>
      </c>
      <c r="I9" s="80">
        <f>IF(H9=0,0,I8+H9)</f>
        <v>6</v>
      </c>
      <c r="J9" s="18">
        <v>21</v>
      </c>
      <c r="K9" s="80">
        <f t="shared" si="4"/>
        <v>5</v>
      </c>
      <c r="L9" s="80">
        <f t="shared" si="8"/>
        <v>17</v>
      </c>
      <c r="M9" s="15">
        <v>24</v>
      </c>
      <c r="N9" s="69" t="s">
        <v>19</v>
      </c>
      <c r="AA9" s="22">
        <v>35</v>
      </c>
      <c r="AC9" s="23">
        <f t="shared" si="0"/>
        <v>7.42</v>
      </c>
      <c r="AE9" s="24">
        <f t="shared" si="1"/>
        <v>222.6</v>
      </c>
      <c r="AF9" s="25">
        <f t="shared" si="2"/>
        <v>2671.2</v>
      </c>
      <c r="AG9" s="22"/>
      <c r="AH9" s="2">
        <v>2015</v>
      </c>
      <c r="AI9" s="25">
        <v>2610</v>
      </c>
      <c r="AM9" s="70" t="s">
        <v>10</v>
      </c>
      <c r="AN9" s="71">
        <v>45843</v>
      </c>
      <c r="AO9" s="79"/>
      <c r="AP9" s="79">
        <v>3</v>
      </c>
      <c r="AQ9" s="79">
        <f t="shared" si="5"/>
        <v>3</v>
      </c>
    </row>
    <row r="10" spans="1:43" s="2" customFormat="1" ht="19.5" customHeight="1" x14ac:dyDescent="0.3">
      <c r="A10" s="70" t="s">
        <v>10</v>
      </c>
      <c r="B10" s="71">
        <v>45874</v>
      </c>
      <c r="C10" s="14">
        <v>19066</v>
      </c>
      <c r="D10" s="80">
        <f t="shared" si="3"/>
        <v>2</v>
      </c>
      <c r="E10" s="80">
        <f t="shared" si="6"/>
        <v>13</v>
      </c>
      <c r="F10" s="18">
        <v>14</v>
      </c>
      <c r="G10" s="14">
        <v>19067</v>
      </c>
      <c r="H10" s="80">
        <f t="shared" si="7"/>
        <v>1</v>
      </c>
      <c r="I10" s="80">
        <f>IF(H10=0,0,I9+H10)</f>
        <v>7</v>
      </c>
      <c r="J10" s="18">
        <v>15</v>
      </c>
      <c r="K10" s="80">
        <f t="shared" si="4"/>
        <v>3</v>
      </c>
      <c r="L10" s="80">
        <f t="shared" si="8"/>
        <v>20</v>
      </c>
      <c r="M10" s="15">
        <v>23</v>
      </c>
      <c r="N10" s="69" t="s">
        <v>19</v>
      </c>
      <c r="AA10" s="22">
        <v>40</v>
      </c>
      <c r="AC10" s="23">
        <f t="shared" si="0"/>
        <v>8.48</v>
      </c>
      <c r="AE10" s="24">
        <f t="shared" si="1"/>
        <v>254.4</v>
      </c>
      <c r="AF10" s="25">
        <f t="shared" si="2"/>
        <v>3052.8</v>
      </c>
      <c r="AG10" s="28">
        <v>42649</v>
      </c>
      <c r="AH10" s="2">
        <v>2016</v>
      </c>
      <c r="AI10" s="25">
        <v>2518</v>
      </c>
      <c r="AM10" s="70" t="s">
        <v>11</v>
      </c>
      <c r="AN10" s="71">
        <v>45844</v>
      </c>
      <c r="AO10" s="79"/>
      <c r="AP10" s="79">
        <v>6</v>
      </c>
      <c r="AQ10" s="79">
        <f t="shared" si="5"/>
        <v>6</v>
      </c>
    </row>
    <row r="11" spans="1:43" s="2" customFormat="1" ht="18.75" customHeight="1" x14ac:dyDescent="0.3">
      <c r="A11" s="70" t="s">
        <v>11</v>
      </c>
      <c r="B11" s="71">
        <v>45875</v>
      </c>
      <c r="C11" s="14">
        <v>19067.00001</v>
      </c>
      <c r="D11" s="80">
        <f t="shared" si="3"/>
        <v>9.9999997473787516E-6</v>
      </c>
      <c r="E11" s="80">
        <f t="shared" si="6"/>
        <v>13.000009999999747</v>
      </c>
      <c r="F11" s="18">
        <v>17</v>
      </c>
      <c r="G11" s="14">
        <v>19069</v>
      </c>
      <c r="H11" s="80">
        <f t="shared" si="7"/>
        <v>1.9999900000002526</v>
      </c>
      <c r="I11" s="80">
        <f t="shared" ref="I11:I13" si="9">IF(H11=0,0,I10+H11)</f>
        <v>8.9999900000002526</v>
      </c>
      <c r="J11" s="18">
        <v>19</v>
      </c>
      <c r="K11" s="80">
        <f t="shared" si="4"/>
        <v>2</v>
      </c>
      <c r="L11" s="80">
        <f t="shared" si="8"/>
        <v>22</v>
      </c>
      <c r="M11" s="15">
        <v>20</v>
      </c>
      <c r="N11" s="69" t="s">
        <v>220</v>
      </c>
      <c r="AA11" s="22">
        <v>45</v>
      </c>
      <c r="AC11" s="23">
        <f t="shared" si="0"/>
        <v>9.5399999999999991</v>
      </c>
      <c r="AE11" s="24">
        <f t="shared" si="1"/>
        <v>286.2</v>
      </c>
      <c r="AF11" s="25">
        <f t="shared" si="2"/>
        <v>3434.3999999999996</v>
      </c>
      <c r="AG11" s="28">
        <v>42816</v>
      </c>
      <c r="AH11" s="2">
        <v>2017</v>
      </c>
      <c r="AI11" s="25">
        <v>2763</v>
      </c>
      <c r="AM11" s="70" t="s">
        <v>12</v>
      </c>
      <c r="AN11" s="71">
        <v>45845</v>
      </c>
      <c r="AO11" s="79"/>
      <c r="AP11" s="79"/>
      <c r="AQ11" s="79">
        <f t="shared" si="5"/>
        <v>0</v>
      </c>
    </row>
    <row r="12" spans="1:43" s="2" customFormat="1" ht="18.75" customHeight="1" x14ac:dyDescent="0.3">
      <c r="A12" s="70" t="s">
        <v>12</v>
      </c>
      <c r="B12" s="71">
        <v>45876</v>
      </c>
      <c r="C12" s="14">
        <v>19070</v>
      </c>
      <c r="D12" s="80">
        <f t="shared" si="3"/>
        <v>1</v>
      </c>
      <c r="E12" s="80">
        <f t="shared" si="6"/>
        <v>14.000009999999747</v>
      </c>
      <c r="F12" s="18">
        <v>14</v>
      </c>
      <c r="G12" s="14">
        <v>19071</v>
      </c>
      <c r="H12" s="80">
        <f t="shared" si="7"/>
        <v>1</v>
      </c>
      <c r="I12" s="80">
        <f t="shared" si="9"/>
        <v>9.9999900000002526</v>
      </c>
      <c r="J12" s="18">
        <v>21</v>
      </c>
      <c r="K12" s="80">
        <f t="shared" si="4"/>
        <v>2</v>
      </c>
      <c r="L12" s="80">
        <f t="shared" si="8"/>
        <v>24</v>
      </c>
      <c r="M12" s="15">
        <v>24</v>
      </c>
      <c r="N12" s="69" t="s">
        <v>57</v>
      </c>
      <c r="AA12" s="22">
        <v>50</v>
      </c>
      <c r="AC12" s="23">
        <f t="shared" si="0"/>
        <v>10.6</v>
      </c>
      <c r="AE12" s="24">
        <f t="shared" si="1"/>
        <v>318</v>
      </c>
      <c r="AF12" s="25">
        <f t="shared" si="2"/>
        <v>3816</v>
      </c>
      <c r="AG12" s="28">
        <v>43137</v>
      </c>
      <c r="AH12" s="2">
        <v>2018</v>
      </c>
      <c r="AI12" s="25">
        <v>2475</v>
      </c>
      <c r="AM12" s="70" t="s">
        <v>13</v>
      </c>
      <c r="AN12" s="71">
        <v>45846</v>
      </c>
      <c r="AO12" s="79"/>
      <c r="AP12" s="79">
        <v>6</v>
      </c>
      <c r="AQ12" s="79">
        <f t="shared" si="5"/>
        <v>6</v>
      </c>
    </row>
    <row r="13" spans="1:43" s="2" customFormat="1" ht="18.75" customHeight="1" x14ac:dyDescent="0.3">
      <c r="A13" s="70" t="s">
        <v>13</v>
      </c>
      <c r="B13" s="71">
        <v>45877</v>
      </c>
      <c r="C13" s="14">
        <v>19072</v>
      </c>
      <c r="D13" s="80">
        <f t="shared" si="3"/>
        <v>1</v>
      </c>
      <c r="E13" s="80">
        <f t="shared" si="6"/>
        <v>15.000009999999747</v>
      </c>
      <c r="F13" s="18">
        <v>16</v>
      </c>
      <c r="G13" s="14">
        <v>19072.000100000001</v>
      </c>
      <c r="H13" s="80">
        <f t="shared" si="7"/>
        <v>1.0000000111176632E-4</v>
      </c>
      <c r="I13" s="80">
        <f t="shared" si="9"/>
        <v>10.000090000001364</v>
      </c>
      <c r="J13" s="18">
        <v>27</v>
      </c>
      <c r="K13" s="80">
        <f t="shared" si="4"/>
        <v>1.0001000000011118</v>
      </c>
      <c r="L13" s="80">
        <f t="shared" si="8"/>
        <v>25.000100000001112</v>
      </c>
      <c r="M13" s="15">
        <v>29</v>
      </c>
      <c r="N13" s="69" t="s">
        <v>19</v>
      </c>
      <c r="AA13" s="22">
        <v>55</v>
      </c>
      <c r="AC13" s="23">
        <f t="shared" si="0"/>
        <v>11.66</v>
      </c>
      <c r="AE13" s="24">
        <f t="shared" si="1"/>
        <v>349.8</v>
      </c>
      <c r="AF13" s="25">
        <f t="shared" si="2"/>
        <v>4197.6000000000004</v>
      </c>
      <c r="AG13" s="28">
        <v>43486</v>
      </c>
      <c r="AH13" s="2">
        <v>2019</v>
      </c>
      <c r="AI13" s="25">
        <v>2755</v>
      </c>
      <c r="AM13" s="70" t="s">
        <v>14</v>
      </c>
      <c r="AN13" s="71">
        <v>45847</v>
      </c>
      <c r="AO13" s="79"/>
      <c r="AP13" s="79">
        <v>1</v>
      </c>
      <c r="AQ13" s="79">
        <f t="shared" si="5"/>
        <v>1</v>
      </c>
    </row>
    <row r="14" spans="1:43" s="2" customFormat="1" ht="18.75" customHeight="1" x14ac:dyDescent="0.3">
      <c r="A14" s="70" t="s">
        <v>14</v>
      </c>
      <c r="B14" s="71">
        <v>45878</v>
      </c>
      <c r="C14" s="14">
        <v>19073</v>
      </c>
      <c r="D14" s="80">
        <f t="shared" si="3"/>
        <v>0.99989999999888823</v>
      </c>
      <c r="E14" s="80">
        <f t="shared" si="6"/>
        <v>15.999909999998636</v>
      </c>
      <c r="F14" s="18">
        <v>19</v>
      </c>
      <c r="G14" s="14">
        <v>19074</v>
      </c>
      <c r="H14" s="80">
        <f t="shared" si="7"/>
        <v>1</v>
      </c>
      <c r="I14" s="80">
        <f>IF(H14=0,0,I13+H14)</f>
        <v>11.000090000001364</v>
      </c>
      <c r="J14" s="18">
        <v>27</v>
      </c>
      <c r="K14" s="80">
        <f t="shared" si="4"/>
        <v>1.9998999999988882</v>
      </c>
      <c r="L14" s="80">
        <f t="shared" si="8"/>
        <v>27</v>
      </c>
      <c r="M14" s="15">
        <v>31</v>
      </c>
      <c r="N14" s="69" t="s">
        <v>19</v>
      </c>
      <c r="AA14" s="22">
        <v>60</v>
      </c>
      <c r="AC14" s="23">
        <f t="shared" si="0"/>
        <v>12.719999999999999</v>
      </c>
      <c r="AE14" s="24">
        <f t="shared" si="1"/>
        <v>381.59999999999997</v>
      </c>
      <c r="AF14" s="25">
        <f t="shared" si="2"/>
        <v>4579.2</v>
      </c>
      <c r="AG14" s="28">
        <v>43843</v>
      </c>
      <c r="AH14" s="2">
        <v>2020</v>
      </c>
      <c r="AI14" s="25">
        <v>2567</v>
      </c>
      <c r="AM14" s="70" t="s">
        <v>15</v>
      </c>
      <c r="AN14" s="71">
        <v>45848</v>
      </c>
      <c r="AO14" s="79"/>
      <c r="AP14" s="79"/>
      <c r="AQ14" s="79">
        <f t="shared" si="5"/>
        <v>0</v>
      </c>
    </row>
    <row r="15" spans="1:43" s="2" customFormat="1" ht="18.75" customHeight="1" x14ac:dyDescent="0.3">
      <c r="A15" s="70" t="s">
        <v>15</v>
      </c>
      <c r="B15" s="71">
        <v>45879</v>
      </c>
      <c r="C15" s="14">
        <v>19075</v>
      </c>
      <c r="D15" s="80">
        <f t="shared" si="3"/>
        <v>1</v>
      </c>
      <c r="E15" s="80">
        <f t="shared" si="6"/>
        <v>16.999909999998636</v>
      </c>
      <c r="F15" s="18">
        <v>19</v>
      </c>
      <c r="G15" s="14">
        <v>19075.000100000001</v>
      </c>
      <c r="H15" s="80">
        <f t="shared" si="7"/>
        <v>1.0000000111176632E-4</v>
      </c>
      <c r="I15" s="80">
        <f t="shared" ref="I15:I36" si="10">IF(H15=0,0,I14+H15)</f>
        <v>11.000190000002476</v>
      </c>
      <c r="J15" s="18">
        <v>29</v>
      </c>
      <c r="K15" s="80">
        <f t="shared" si="4"/>
        <v>1.0001000000011118</v>
      </c>
      <c r="L15" s="80">
        <f t="shared" si="8"/>
        <v>28.000100000001112</v>
      </c>
      <c r="M15" s="15">
        <v>32</v>
      </c>
      <c r="N15" s="69" t="s">
        <v>19</v>
      </c>
      <c r="AA15" s="22">
        <v>65</v>
      </c>
      <c r="AC15" s="23">
        <f t="shared" si="0"/>
        <v>13.78</v>
      </c>
      <c r="AE15" s="24">
        <f t="shared" si="1"/>
        <v>413.4</v>
      </c>
      <c r="AF15" s="25">
        <f t="shared" si="2"/>
        <v>4960.7999999999993</v>
      </c>
      <c r="AG15" s="28">
        <v>44195</v>
      </c>
      <c r="AH15" s="2">
        <v>2021</v>
      </c>
      <c r="AI15" s="25">
        <v>2488</v>
      </c>
      <c r="AM15" s="70" t="s">
        <v>9</v>
      </c>
      <c r="AN15" s="71">
        <v>45849</v>
      </c>
      <c r="AO15" s="79"/>
      <c r="AP15" s="79"/>
      <c r="AQ15" s="79">
        <f t="shared" si="5"/>
        <v>0</v>
      </c>
    </row>
    <row r="16" spans="1:43" s="2" customFormat="1" ht="18.75" customHeight="1" x14ac:dyDescent="0.3">
      <c r="A16" s="70" t="s">
        <v>9</v>
      </c>
      <c r="B16" s="71">
        <v>45880</v>
      </c>
      <c r="C16" s="14">
        <v>19075.002</v>
      </c>
      <c r="D16" s="80">
        <f t="shared" si="3"/>
        <v>1.8999999992956873E-3</v>
      </c>
      <c r="E16" s="80">
        <f t="shared" si="6"/>
        <v>17.001809999997931</v>
      </c>
      <c r="F16" s="18">
        <v>18</v>
      </c>
      <c r="G16" s="14">
        <v>19076</v>
      </c>
      <c r="H16" s="80">
        <f t="shared" si="7"/>
        <v>0.99799999999959255</v>
      </c>
      <c r="I16" s="80">
        <f t="shared" si="10"/>
        <v>11.998190000002069</v>
      </c>
      <c r="J16" s="18">
        <v>25</v>
      </c>
      <c r="K16" s="80">
        <f t="shared" si="4"/>
        <v>0.99989999999888823</v>
      </c>
      <c r="L16" s="80">
        <f t="shared" si="8"/>
        <v>29</v>
      </c>
      <c r="M16" s="15">
        <v>29</v>
      </c>
      <c r="N16" s="69" t="s">
        <v>19</v>
      </c>
      <c r="AA16" s="22">
        <v>70</v>
      </c>
      <c r="AC16" s="23">
        <f t="shared" si="0"/>
        <v>14.84</v>
      </c>
      <c r="AE16" s="24">
        <f t="shared" si="1"/>
        <v>445.2</v>
      </c>
      <c r="AF16" s="25">
        <f t="shared" si="2"/>
        <v>5342.4</v>
      </c>
      <c r="AG16" s="28">
        <v>44524</v>
      </c>
      <c r="AH16" s="2">
        <v>2022</v>
      </c>
      <c r="AI16" s="25">
        <v>1200</v>
      </c>
      <c r="AM16" s="70" t="s">
        <v>10</v>
      </c>
      <c r="AN16" s="71">
        <v>45850</v>
      </c>
      <c r="AO16" s="79"/>
      <c r="AQ16" s="79">
        <f>AO16+AP17</f>
        <v>0</v>
      </c>
    </row>
    <row r="17" spans="1:43" s="2" customFormat="1" ht="18.75" customHeight="1" x14ac:dyDescent="0.3">
      <c r="A17" s="70" t="s">
        <v>10</v>
      </c>
      <c r="B17" s="71">
        <v>45881</v>
      </c>
      <c r="C17" s="14">
        <v>19077</v>
      </c>
      <c r="D17" s="80">
        <f t="shared" si="3"/>
        <v>1</v>
      </c>
      <c r="E17" s="80">
        <f t="shared" si="6"/>
        <v>18.001809999997931</v>
      </c>
      <c r="F17" s="18">
        <v>19</v>
      </c>
      <c r="G17" s="14">
        <v>19078</v>
      </c>
      <c r="H17" s="80">
        <f t="shared" si="7"/>
        <v>1</v>
      </c>
      <c r="I17" s="80">
        <f t="shared" si="10"/>
        <v>12.998190000002069</v>
      </c>
      <c r="J17" s="18">
        <v>27</v>
      </c>
      <c r="K17" s="80">
        <f t="shared" si="4"/>
        <v>2</v>
      </c>
      <c r="L17" s="80">
        <f t="shared" si="8"/>
        <v>31</v>
      </c>
      <c r="M17" s="15">
        <v>30</v>
      </c>
      <c r="N17" s="69" t="s">
        <v>19</v>
      </c>
      <c r="AA17" s="22">
        <v>75</v>
      </c>
      <c r="AC17" s="23">
        <f t="shared" si="0"/>
        <v>15.9</v>
      </c>
      <c r="AE17" s="24">
        <f t="shared" si="1"/>
        <v>477</v>
      </c>
      <c r="AF17" s="25">
        <f t="shared" si="2"/>
        <v>5724</v>
      </c>
      <c r="AG17" s="28">
        <v>44601</v>
      </c>
      <c r="AH17" s="2">
        <v>2022</v>
      </c>
      <c r="AI17" s="25">
        <v>2687</v>
      </c>
      <c r="AM17" s="70" t="s">
        <v>11</v>
      </c>
      <c r="AN17" s="71">
        <v>45851</v>
      </c>
      <c r="AO17" s="79">
        <v>19</v>
      </c>
      <c r="AP17" s="79"/>
      <c r="AQ17" s="79">
        <f>AO17+AP18</f>
        <v>19</v>
      </c>
    </row>
    <row r="18" spans="1:43" s="2" customFormat="1" ht="18.75" customHeight="1" x14ac:dyDescent="0.3">
      <c r="A18" s="70" t="s">
        <v>11</v>
      </c>
      <c r="B18" s="71">
        <v>45882</v>
      </c>
      <c r="C18" s="14">
        <v>19079</v>
      </c>
      <c r="D18" s="80">
        <f t="shared" si="3"/>
        <v>1</v>
      </c>
      <c r="E18" s="80">
        <f t="shared" si="6"/>
        <v>19.001809999997931</v>
      </c>
      <c r="F18" s="18">
        <v>19</v>
      </c>
      <c r="G18" s="14">
        <v>19079.001</v>
      </c>
      <c r="H18" s="80">
        <f t="shared" si="7"/>
        <v>1.0000000002037268E-3</v>
      </c>
      <c r="I18" s="80">
        <f t="shared" si="10"/>
        <v>12.999190000002272</v>
      </c>
      <c r="J18" s="18">
        <v>27</v>
      </c>
      <c r="K18" s="80">
        <f t="shared" si="4"/>
        <v>1.0010000000002037</v>
      </c>
      <c r="L18" s="80">
        <f t="shared" si="8"/>
        <v>32.001000000000204</v>
      </c>
      <c r="M18" s="15">
        <v>31</v>
      </c>
      <c r="N18" s="69" t="s">
        <v>19</v>
      </c>
      <c r="AA18" s="22">
        <v>80</v>
      </c>
      <c r="AC18" s="23">
        <f t="shared" si="0"/>
        <v>16.96</v>
      </c>
      <c r="AE18" s="24">
        <f t="shared" si="1"/>
        <v>508.8</v>
      </c>
      <c r="AF18" s="25">
        <f t="shared" si="2"/>
        <v>6105.6</v>
      </c>
      <c r="AG18" s="30" t="s">
        <v>34</v>
      </c>
      <c r="AH18" s="2">
        <v>2023</v>
      </c>
      <c r="AI18" s="25">
        <v>1097</v>
      </c>
      <c r="AM18" s="70" t="s">
        <v>12</v>
      </c>
      <c r="AN18" s="71">
        <v>45852</v>
      </c>
      <c r="AO18" s="79"/>
      <c r="AP18" s="79"/>
      <c r="AQ18" s="79">
        <f t="shared" si="5"/>
        <v>0</v>
      </c>
    </row>
    <row r="19" spans="1:43" s="2" customFormat="1" ht="18.75" customHeight="1" x14ac:dyDescent="0.3">
      <c r="A19" s="70" t="s">
        <v>12</v>
      </c>
      <c r="B19" s="71">
        <v>45883</v>
      </c>
      <c r="C19" s="14">
        <v>19080</v>
      </c>
      <c r="D19" s="80">
        <f t="shared" si="3"/>
        <v>0.99899999999979627</v>
      </c>
      <c r="E19" s="80">
        <f t="shared" si="6"/>
        <v>20.000809999997728</v>
      </c>
      <c r="F19" s="18">
        <v>19</v>
      </c>
      <c r="G19" s="14">
        <v>19080.000100000001</v>
      </c>
      <c r="H19" s="80">
        <f>IF(G19-C19&gt;0,G19-C19,NA())</f>
        <v>1.0000000111176632E-4</v>
      </c>
      <c r="I19" s="80">
        <f t="shared" si="10"/>
        <v>12.999290000003384</v>
      </c>
      <c r="J19" s="18">
        <v>28</v>
      </c>
      <c r="K19" s="80">
        <f t="shared" si="4"/>
        <v>0.99910000000090804</v>
      </c>
      <c r="L19" s="80">
        <f t="shared" si="8"/>
        <v>33.000100000001112</v>
      </c>
      <c r="M19" s="15">
        <v>31</v>
      </c>
      <c r="N19" s="69" t="s">
        <v>19</v>
      </c>
      <c r="AA19" s="22">
        <v>85</v>
      </c>
      <c r="AC19" s="23">
        <f t="shared" si="0"/>
        <v>18.02</v>
      </c>
      <c r="AE19" s="24">
        <f t="shared" si="1"/>
        <v>540.6</v>
      </c>
      <c r="AF19" s="25">
        <f t="shared" si="2"/>
        <v>6487.2000000000007</v>
      </c>
      <c r="AG19" s="22"/>
      <c r="AH19" s="31">
        <v>11.947945205479453</v>
      </c>
      <c r="AI19" s="32">
        <f>SUM(AI5:AI18)</f>
        <v>32529</v>
      </c>
      <c r="AM19" s="70" t="s">
        <v>13</v>
      </c>
      <c r="AN19" s="71">
        <v>45853</v>
      </c>
      <c r="AO19" s="79"/>
      <c r="AP19" s="79"/>
      <c r="AQ19" s="79">
        <f t="shared" si="5"/>
        <v>0</v>
      </c>
    </row>
    <row r="20" spans="1:43" s="2" customFormat="1" ht="18.75" customHeight="1" thickBot="1" x14ac:dyDescent="0.35">
      <c r="A20" s="70" t="s">
        <v>13</v>
      </c>
      <c r="B20" s="71">
        <v>45884</v>
      </c>
      <c r="C20" s="14">
        <v>19081</v>
      </c>
      <c r="D20" s="80">
        <f t="shared" si="3"/>
        <v>0.99989999999888823</v>
      </c>
      <c r="E20" s="80">
        <f t="shared" si="6"/>
        <v>21.000709999996616</v>
      </c>
      <c r="F20" s="18">
        <v>18</v>
      </c>
      <c r="G20" s="14">
        <v>19081.001</v>
      </c>
      <c r="H20" s="80">
        <f t="shared" si="7"/>
        <v>1.0000000002037268E-3</v>
      </c>
      <c r="I20" s="80">
        <f t="shared" si="10"/>
        <v>13.000290000003588</v>
      </c>
      <c r="J20" s="18">
        <v>27</v>
      </c>
      <c r="K20" s="80">
        <f t="shared" si="4"/>
        <v>1.000899999999092</v>
      </c>
      <c r="L20" s="80">
        <f t="shared" si="8"/>
        <v>34.001000000000204</v>
      </c>
      <c r="M20" s="15">
        <v>31</v>
      </c>
      <c r="N20" s="69" t="s">
        <v>19</v>
      </c>
      <c r="AA20" s="33">
        <v>90</v>
      </c>
      <c r="AB20" s="34"/>
      <c r="AC20" s="35">
        <f t="shared" si="0"/>
        <v>19.079999999999998</v>
      </c>
      <c r="AD20" s="34"/>
      <c r="AE20" s="36">
        <f t="shared" si="1"/>
        <v>572.4</v>
      </c>
      <c r="AF20" s="37">
        <f t="shared" si="2"/>
        <v>6868.7999999999993</v>
      </c>
      <c r="AG20" s="33"/>
      <c r="AH20" s="38" t="s">
        <v>35</v>
      </c>
      <c r="AI20" s="39">
        <f>AI19/AH19</f>
        <v>2722.5601926163722</v>
      </c>
      <c r="AM20" s="70" t="s">
        <v>14</v>
      </c>
      <c r="AN20" s="71">
        <v>45854</v>
      </c>
      <c r="AO20" s="79"/>
      <c r="AP20" s="79"/>
      <c r="AQ20" s="79">
        <f t="shared" si="5"/>
        <v>0</v>
      </c>
    </row>
    <row r="21" spans="1:43" s="2" customFormat="1" ht="18.75" customHeight="1" thickBot="1" x14ac:dyDescent="0.35">
      <c r="A21" s="70" t="s">
        <v>14</v>
      </c>
      <c r="B21" s="71">
        <v>45885</v>
      </c>
      <c r="C21" s="14">
        <v>19081.002</v>
      </c>
      <c r="D21" s="80">
        <f t="shared" si="3"/>
        <v>1.0000000002037268E-3</v>
      </c>
      <c r="E21" s="80">
        <f t="shared" si="6"/>
        <v>21.00170999999682</v>
      </c>
      <c r="F21" s="18">
        <v>19</v>
      </c>
      <c r="G21" s="14">
        <v>19082</v>
      </c>
      <c r="H21" s="80">
        <f t="shared" si="7"/>
        <v>0.99799999999959255</v>
      </c>
      <c r="I21" s="80">
        <f t="shared" si="10"/>
        <v>13.99829000000318</v>
      </c>
      <c r="J21" s="18">
        <v>17</v>
      </c>
      <c r="K21" s="80">
        <f t="shared" si="4"/>
        <v>0.99899999999979627</v>
      </c>
      <c r="L21" s="80">
        <f t="shared" si="8"/>
        <v>35</v>
      </c>
      <c r="M21" s="15">
        <v>30</v>
      </c>
      <c r="N21" s="69" t="s">
        <v>77</v>
      </c>
      <c r="AM21" s="70" t="s">
        <v>15</v>
      </c>
      <c r="AN21" s="71">
        <v>45855</v>
      </c>
      <c r="AO21" s="79"/>
      <c r="AP21" s="79">
        <v>1</v>
      </c>
      <c r="AQ21" s="79">
        <f t="shared" si="5"/>
        <v>1</v>
      </c>
    </row>
    <row r="22" spans="1:43" s="2" customFormat="1" ht="18.75" customHeight="1" x14ac:dyDescent="0.3">
      <c r="A22" s="70" t="s">
        <v>15</v>
      </c>
      <c r="B22" s="71">
        <v>45886</v>
      </c>
      <c r="C22" s="14">
        <v>19082.001</v>
      </c>
      <c r="D22" s="80">
        <f t="shared" si="3"/>
        <v>1.0000000002037268E-3</v>
      </c>
      <c r="E22" s="80">
        <f t="shared" si="6"/>
        <v>21.002709999997023</v>
      </c>
      <c r="F22" s="18">
        <v>17</v>
      </c>
      <c r="G22" s="14">
        <v>19084</v>
      </c>
      <c r="H22" s="80">
        <f>IF(G22-C22&gt;0,G22-C22,NA())</f>
        <v>1.9989999999997963</v>
      </c>
      <c r="I22" s="80">
        <f t="shared" si="10"/>
        <v>15.997290000002977</v>
      </c>
      <c r="J22" s="18">
        <v>16</v>
      </c>
      <c r="K22" s="80">
        <f t="shared" si="4"/>
        <v>2</v>
      </c>
      <c r="L22" s="80">
        <f t="shared" si="8"/>
        <v>37</v>
      </c>
      <c r="M22" s="15">
        <v>28</v>
      </c>
      <c r="N22" s="69" t="s">
        <v>18</v>
      </c>
      <c r="AA22" s="608" t="s">
        <v>36</v>
      </c>
      <c r="AB22" s="594" t="s">
        <v>37</v>
      </c>
      <c r="AC22" s="614" t="s">
        <v>71</v>
      </c>
      <c r="AD22" s="600"/>
      <c r="AG22" s="580" t="s">
        <v>72</v>
      </c>
      <c r="AH22" s="581"/>
      <c r="AI22" s="582"/>
      <c r="AM22" s="70" t="s">
        <v>9</v>
      </c>
      <c r="AN22" s="71">
        <v>45856</v>
      </c>
      <c r="AO22" s="79">
        <v>10</v>
      </c>
      <c r="AP22" s="79">
        <v>2</v>
      </c>
      <c r="AQ22" s="79">
        <f t="shared" si="5"/>
        <v>12</v>
      </c>
    </row>
    <row r="23" spans="1:43" s="2" customFormat="1" ht="18.75" customHeight="1" thickBot="1" x14ac:dyDescent="0.35">
      <c r="A23" s="70" t="s">
        <v>9</v>
      </c>
      <c r="B23" s="71">
        <v>45887</v>
      </c>
      <c r="C23" s="14">
        <v>19085</v>
      </c>
      <c r="D23" s="80">
        <f t="shared" si="3"/>
        <v>1</v>
      </c>
      <c r="E23" s="80">
        <f t="shared" si="6"/>
        <v>22.002709999997023</v>
      </c>
      <c r="F23" s="18">
        <v>15</v>
      </c>
      <c r="G23" s="14">
        <v>19086</v>
      </c>
      <c r="H23" s="80">
        <f t="shared" si="7"/>
        <v>1</v>
      </c>
      <c r="I23" s="80">
        <f t="shared" si="10"/>
        <v>16.997290000002977</v>
      </c>
      <c r="J23" s="18">
        <v>22</v>
      </c>
      <c r="K23" s="80">
        <f t="shared" si="4"/>
        <v>2</v>
      </c>
      <c r="L23" s="80">
        <f t="shared" si="8"/>
        <v>39</v>
      </c>
      <c r="M23" s="15">
        <v>25</v>
      </c>
      <c r="N23" s="69" t="s">
        <v>18</v>
      </c>
      <c r="AA23" s="609"/>
      <c r="AB23" s="595"/>
      <c r="AC23" s="615"/>
      <c r="AD23" s="601"/>
      <c r="AG23" s="583" t="s">
        <v>73</v>
      </c>
      <c r="AH23" s="584"/>
      <c r="AI23" s="585"/>
      <c r="AM23" s="70" t="s">
        <v>10</v>
      </c>
      <c r="AN23" s="71">
        <v>45857</v>
      </c>
      <c r="AO23" s="79"/>
      <c r="AP23" s="79"/>
      <c r="AQ23" s="79">
        <f t="shared" si="5"/>
        <v>0</v>
      </c>
    </row>
    <row r="24" spans="1:43" s="2" customFormat="1" ht="18.75" customHeight="1" thickBot="1" x14ac:dyDescent="0.35">
      <c r="A24" s="70" t="s">
        <v>10</v>
      </c>
      <c r="B24" s="71">
        <v>45888</v>
      </c>
      <c r="C24" s="14">
        <v>19087</v>
      </c>
      <c r="D24" s="80">
        <f t="shared" si="3"/>
        <v>1</v>
      </c>
      <c r="E24" s="80">
        <f t="shared" si="6"/>
        <v>23.002709999997023</v>
      </c>
      <c r="F24" s="18">
        <v>15</v>
      </c>
      <c r="G24" s="14">
        <v>19088</v>
      </c>
      <c r="H24" s="80">
        <f t="shared" si="7"/>
        <v>1</v>
      </c>
      <c r="I24" s="80">
        <f t="shared" si="10"/>
        <v>17.997290000002977</v>
      </c>
      <c r="J24" s="18">
        <v>21</v>
      </c>
      <c r="K24" s="80">
        <f t="shared" si="4"/>
        <v>2</v>
      </c>
      <c r="L24" s="80">
        <f t="shared" si="8"/>
        <v>41</v>
      </c>
      <c r="M24" s="15">
        <v>24</v>
      </c>
      <c r="N24" s="69" t="s">
        <v>19</v>
      </c>
      <c r="AA24" s="610"/>
      <c r="AB24" s="596"/>
      <c r="AC24" s="616"/>
      <c r="AD24" s="601"/>
      <c r="AG24" s="30" t="s">
        <v>74</v>
      </c>
      <c r="AH24" s="40">
        <v>45244</v>
      </c>
      <c r="AI24" s="41"/>
      <c r="AM24" s="70" t="s">
        <v>11</v>
      </c>
      <c r="AN24" s="71">
        <v>45858</v>
      </c>
      <c r="AO24" s="79"/>
      <c r="AP24" s="79"/>
      <c r="AQ24" s="79">
        <f t="shared" si="5"/>
        <v>0</v>
      </c>
    </row>
    <row r="25" spans="1:43" s="2" customFormat="1" ht="18.75" customHeight="1" thickBot="1" x14ac:dyDescent="0.35">
      <c r="A25" s="70" t="s">
        <v>11</v>
      </c>
      <c r="B25" s="71">
        <v>45889</v>
      </c>
      <c r="C25" s="14">
        <v>19089</v>
      </c>
      <c r="D25" s="80">
        <f t="shared" si="3"/>
        <v>1</v>
      </c>
      <c r="E25" s="80">
        <f t="shared" si="6"/>
        <v>24.002709999997023</v>
      </c>
      <c r="F25" s="18">
        <v>16</v>
      </c>
      <c r="G25" s="14">
        <v>19090</v>
      </c>
      <c r="H25" s="80">
        <f t="shared" si="7"/>
        <v>1</v>
      </c>
      <c r="I25" s="80">
        <f t="shared" si="10"/>
        <v>18.997290000002977</v>
      </c>
      <c r="J25" s="18">
        <v>21</v>
      </c>
      <c r="K25" s="80">
        <f t="shared" si="4"/>
        <v>2</v>
      </c>
      <c r="L25" s="80">
        <f t="shared" si="8"/>
        <v>43</v>
      </c>
      <c r="M25" s="15">
        <v>23</v>
      </c>
      <c r="N25" s="69" t="s">
        <v>78</v>
      </c>
      <c r="AA25" s="76">
        <v>1.099</v>
      </c>
      <c r="AB25" s="42">
        <v>2723</v>
      </c>
      <c r="AC25" s="37">
        <f>AA25*AB25</f>
        <v>2992.5769999999998</v>
      </c>
      <c r="AG25" s="30" t="s">
        <v>75</v>
      </c>
      <c r="AH25" s="40">
        <v>40883</v>
      </c>
      <c r="AI25" s="32">
        <v>32529</v>
      </c>
      <c r="AM25" s="70" t="s">
        <v>12</v>
      </c>
      <c r="AN25" s="71">
        <v>45859</v>
      </c>
      <c r="AO25" s="79"/>
      <c r="AP25" s="79">
        <v>1</v>
      </c>
      <c r="AQ25" s="79">
        <f t="shared" si="5"/>
        <v>1</v>
      </c>
    </row>
    <row r="26" spans="1:43" s="2" customFormat="1" ht="18.75" customHeight="1" thickBot="1" x14ac:dyDescent="0.35">
      <c r="A26" s="70" t="s">
        <v>12</v>
      </c>
      <c r="B26" s="71">
        <v>45890</v>
      </c>
      <c r="C26" s="14">
        <v>19092</v>
      </c>
      <c r="D26" s="80">
        <f t="shared" si="3"/>
        <v>2</v>
      </c>
      <c r="E26" s="80">
        <f t="shared" si="6"/>
        <v>26.002709999997023</v>
      </c>
      <c r="F26" s="18">
        <v>17</v>
      </c>
      <c r="G26" s="14">
        <v>19095</v>
      </c>
      <c r="H26" s="80">
        <f t="shared" si="7"/>
        <v>3</v>
      </c>
      <c r="I26" s="80">
        <f t="shared" si="10"/>
        <v>21.997290000002977</v>
      </c>
      <c r="J26" s="18">
        <v>18</v>
      </c>
      <c r="K26" s="80">
        <f t="shared" si="4"/>
        <v>5</v>
      </c>
      <c r="L26" s="80">
        <f t="shared" si="8"/>
        <v>48</v>
      </c>
      <c r="M26" s="15">
        <v>21</v>
      </c>
      <c r="N26" s="69" t="s">
        <v>63</v>
      </c>
      <c r="AG26" s="30" t="s">
        <v>40</v>
      </c>
      <c r="AH26" s="2">
        <f>AH24-AH25</f>
        <v>4361</v>
      </c>
      <c r="AI26" s="43"/>
      <c r="AM26" s="70" t="s">
        <v>13</v>
      </c>
      <c r="AN26" s="71">
        <v>45860</v>
      </c>
      <c r="AO26" s="79"/>
      <c r="AP26" s="79"/>
      <c r="AQ26" s="79">
        <f t="shared" si="5"/>
        <v>0</v>
      </c>
    </row>
    <row r="27" spans="1:43" s="2" customFormat="1" ht="18.75" customHeight="1" thickTop="1" thickBot="1" x14ac:dyDescent="0.35">
      <c r="A27" s="70" t="s">
        <v>13</v>
      </c>
      <c r="B27" s="71">
        <v>45891</v>
      </c>
      <c r="C27" s="14">
        <v>19096</v>
      </c>
      <c r="D27" s="80">
        <f t="shared" si="3"/>
        <v>1</v>
      </c>
      <c r="E27" s="80">
        <f t="shared" si="6"/>
        <v>27.002709999997023</v>
      </c>
      <c r="F27" s="18">
        <v>15</v>
      </c>
      <c r="G27" s="14">
        <v>19097</v>
      </c>
      <c r="H27" s="80">
        <f t="shared" si="7"/>
        <v>1</v>
      </c>
      <c r="I27" s="80">
        <f t="shared" si="10"/>
        <v>22.997290000002977</v>
      </c>
      <c r="J27" s="18">
        <v>19</v>
      </c>
      <c r="K27" s="80">
        <f t="shared" si="4"/>
        <v>2</v>
      </c>
      <c r="L27" s="80">
        <f t="shared" si="8"/>
        <v>50</v>
      </c>
      <c r="M27" s="15">
        <v>23</v>
      </c>
      <c r="N27" s="69" t="s">
        <v>20</v>
      </c>
      <c r="AG27" s="44" t="s">
        <v>41</v>
      </c>
      <c r="AH27" s="45">
        <f>AH26/365</f>
        <v>11.947945205479453</v>
      </c>
      <c r="AI27" s="46">
        <f>AI25/AH27</f>
        <v>2722.5601926163722</v>
      </c>
      <c r="AM27" s="70" t="s">
        <v>14</v>
      </c>
      <c r="AN27" s="71">
        <v>45861</v>
      </c>
      <c r="AO27" s="79">
        <v>1</v>
      </c>
      <c r="AP27" s="79"/>
      <c r="AQ27" s="79">
        <f t="shared" si="5"/>
        <v>1</v>
      </c>
    </row>
    <row r="28" spans="1:43" s="2" customFormat="1" ht="18.75" customHeight="1" x14ac:dyDescent="0.3">
      <c r="A28" s="70" t="s">
        <v>14</v>
      </c>
      <c r="B28" s="71">
        <v>45892</v>
      </c>
      <c r="C28" s="14">
        <v>19099</v>
      </c>
      <c r="D28" s="80">
        <f t="shared" si="3"/>
        <v>2</v>
      </c>
      <c r="E28" s="80">
        <f t="shared" si="6"/>
        <v>29.002709999997023</v>
      </c>
      <c r="F28" s="18">
        <v>14</v>
      </c>
      <c r="G28" s="14">
        <v>19100</v>
      </c>
      <c r="H28" s="80">
        <f t="shared" si="7"/>
        <v>1</v>
      </c>
      <c r="I28" s="80">
        <f t="shared" si="10"/>
        <v>23.997290000002977</v>
      </c>
      <c r="J28" s="18">
        <v>18</v>
      </c>
      <c r="K28" s="80">
        <f t="shared" si="4"/>
        <v>3</v>
      </c>
      <c r="L28" s="80">
        <f t="shared" si="8"/>
        <v>53</v>
      </c>
      <c r="M28" s="15">
        <v>22</v>
      </c>
      <c r="N28" s="69" t="s">
        <v>63</v>
      </c>
      <c r="AA28" s="580" t="s">
        <v>76</v>
      </c>
      <c r="AB28" s="592"/>
      <c r="AC28" s="592"/>
      <c r="AD28" s="592"/>
      <c r="AE28" s="593"/>
      <c r="AM28" s="70" t="s">
        <v>15</v>
      </c>
      <c r="AN28" s="71">
        <v>45862</v>
      </c>
      <c r="AO28" s="79"/>
      <c r="AP28" s="79"/>
      <c r="AQ28" s="79">
        <f t="shared" si="5"/>
        <v>0</v>
      </c>
    </row>
    <row r="29" spans="1:43" s="2" customFormat="1" ht="18.75" customHeight="1" x14ac:dyDescent="0.3">
      <c r="A29" s="70" t="s">
        <v>15</v>
      </c>
      <c r="B29" s="71">
        <v>45893</v>
      </c>
      <c r="C29" s="14">
        <v>19102</v>
      </c>
      <c r="D29" s="80">
        <f t="shared" si="3"/>
        <v>2</v>
      </c>
      <c r="E29" s="80">
        <f t="shared" si="6"/>
        <v>31.002709999997023</v>
      </c>
      <c r="F29" s="18">
        <v>13</v>
      </c>
      <c r="G29" s="14">
        <v>19102.000100000001</v>
      </c>
      <c r="H29" s="80">
        <f t="shared" si="7"/>
        <v>1.0000000111176632E-4</v>
      </c>
      <c r="I29" s="80">
        <f t="shared" si="10"/>
        <v>23.997390000004089</v>
      </c>
      <c r="J29" s="18">
        <v>17</v>
      </c>
      <c r="K29" s="80">
        <f t="shared" si="4"/>
        <v>2.0001000000011118</v>
      </c>
      <c r="L29" s="80">
        <f t="shared" si="8"/>
        <v>55.000100000001112</v>
      </c>
      <c r="M29" s="15">
        <v>21</v>
      </c>
      <c r="N29" s="69" t="s">
        <v>20</v>
      </c>
      <c r="AA29" s="22" t="s">
        <v>43</v>
      </c>
      <c r="AE29" s="77">
        <f>AE4</f>
        <v>15.263999999999998</v>
      </c>
      <c r="AM29" s="70" t="s">
        <v>9</v>
      </c>
      <c r="AN29" s="71">
        <v>45863</v>
      </c>
      <c r="AO29" s="79"/>
      <c r="AP29" s="79"/>
      <c r="AQ29" s="79">
        <f t="shared" si="5"/>
        <v>0</v>
      </c>
    </row>
    <row r="30" spans="1:43" s="2" customFormat="1" ht="18.75" customHeight="1" thickBot="1" x14ac:dyDescent="0.35">
      <c r="A30" s="70" t="s">
        <v>9</v>
      </c>
      <c r="B30" s="71">
        <v>45894</v>
      </c>
      <c r="C30" s="14">
        <v>19103</v>
      </c>
      <c r="D30" s="80">
        <f t="shared" si="3"/>
        <v>0.99989999999888823</v>
      </c>
      <c r="E30" s="80">
        <f t="shared" si="6"/>
        <v>32.002609999995911</v>
      </c>
      <c r="F30" s="18">
        <v>12</v>
      </c>
      <c r="G30" s="14">
        <v>19104</v>
      </c>
      <c r="H30" s="80">
        <f t="shared" si="7"/>
        <v>1</v>
      </c>
      <c r="I30" s="80">
        <f t="shared" si="10"/>
        <v>24.997390000004089</v>
      </c>
      <c r="J30" s="18">
        <v>16</v>
      </c>
      <c r="K30" s="80">
        <f t="shared" si="4"/>
        <v>1.9998999999988882</v>
      </c>
      <c r="L30" s="80">
        <f t="shared" si="8"/>
        <v>57</v>
      </c>
      <c r="M30" s="15">
        <v>22</v>
      </c>
      <c r="N30" s="69" t="s">
        <v>20</v>
      </c>
      <c r="AA30" s="22" t="s">
        <v>44</v>
      </c>
      <c r="AE30" s="47">
        <f>AC25/12</f>
        <v>249.38141666666664</v>
      </c>
      <c r="AM30" s="70" t="s">
        <v>10</v>
      </c>
      <c r="AN30" s="71">
        <v>45864</v>
      </c>
      <c r="AO30" s="79"/>
      <c r="AP30" s="79"/>
      <c r="AQ30" s="79">
        <f t="shared" si="5"/>
        <v>0</v>
      </c>
    </row>
    <row r="31" spans="1:43" s="2" customFormat="1" ht="18.75" customHeight="1" thickTop="1" thickBot="1" x14ac:dyDescent="0.35">
      <c r="A31" s="70" t="s">
        <v>10</v>
      </c>
      <c r="B31" s="71">
        <v>45895</v>
      </c>
      <c r="C31" s="14">
        <v>19106</v>
      </c>
      <c r="D31" s="80">
        <f t="shared" si="3"/>
        <v>2</v>
      </c>
      <c r="E31" s="80">
        <f t="shared" si="6"/>
        <v>34.002609999995911</v>
      </c>
      <c r="F31" s="18">
        <v>12</v>
      </c>
      <c r="G31" s="14">
        <v>19107</v>
      </c>
      <c r="H31" s="80">
        <f t="shared" si="7"/>
        <v>1</v>
      </c>
      <c r="I31" s="80">
        <f t="shared" si="10"/>
        <v>25.997390000004089</v>
      </c>
      <c r="J31" s="18">
        <v>18</v>
      </c>
      <c r="K31" s="80">
        <f t="shared" si="4"/>
        <v>3</v>
      </c>
      <c r="L31" s="80">
        <f t="shared" si="8"/>
        <v>60</v>
      </c>
      <c r="M31" s="15">
        <v>19</v>
      </c>
      <c r="N31" s="69" t="s">
        <v>63</v>
      </c>
      <c r="AA31" s="22"/>
      <c r="AC31" s="48" t="str">
        <f>IF(AE31&lt;0,"IZGUBA  €","PRIHRANEK  €")</f>
        <v>PRIHRANEK  €</v>
      </c>
      <c r="AD31" s="49"/>
      <c r="AE31" s="50">
        <f>AE30-AE29</f>
        <v>234.11741666666663</v>
      </c>
      <c r="AM31" s="70" t="s">
        <v>11</v>
      </c>
      <c r="AN31" s="71">
        <v>45865</v>
      </c>
      <c r="AO31" s="79"/>
      <c r="AP31" s="79"/>
      <c r="AQ31" s="79">
        <f t="shared" si="5"/>
        <v>0</v>
      </c>
    </row>
    <row r="32" spans="1:43" s="2" customFormat="1" ht="18.75" customHeight="1" thickTop="1" thickBot="1" x14ac:dyDescent="0.35">
      <c r="A32" s="70" t="s">
        <v>11</v>
      </c>
      <c r="B32" s="71">
        <v>45896</v>
      </c>
      <c r="C32" s="14">
        <v>19109</v>
      </c>
      <c r="D32" s="80">
        <f t="shared" si="3"/>
        <v>2</v>
      </c>
      <c r="E32" s="80">
        <f t="shared" si="6"/>
        <v>36.002609999995911</v>
      </c>
      <c r="F32" s="18">
        <v>13</v>
      </c>
      <c r="G32" s="14">
        <v>19110</v>
      </c>
      <c r="H32" s="80">
        <f t="shared" si="7"/>
        <v>1</v>
      </c>
      <c r="I32" s="80">
        <f t="shared" si="10"/>
        <v>26.997390000004089</v>
      </c>
      <c r="J32" s="18">
        <v>19</v>
      </c>
      <c r="K32" s="80">
        <f t="shared" si="4"/>
        <v>3</v>
      </c>
      <c r="L32" s="80">
        <f t="shared" si="8"/>
        <v>63</v>
      </c>
      <c r="M32" s="15">
        <v>18</v>
      </c>
      <c r="N32" s="69" t="s">
        <v>20</v>
      </c>
      <c r="AA32" s="33"/>
      <c r="AB32" s="34"/>
      <c r="AC32" s="34"/>
      <c r="AD32" s="34"/>
      <c r="AE32" s="51"/>
      <c r="AM32" s="70" t="s">
        <v>12</v>
      </c>
      <c r="AN32" s="71">
        <v>45866</v>
      </c>
      <c r="AO32" s="79"/>
      <c r="AP32" s="79"/>
      <c r="AQ32" s="79">
        <f t="shared" si="5"/>
        <v>0</v>
      </c>
    </row>
    <row r="33" spans="1:43" s="2" customFormat="1" ht="18.75" customHeight="1" x14ac:dyDescent="0.3">
      <c r="A33" s="70" t="s">
        <v>12</v>
      </c>
      <c r="B33" s="71">
        <v>45897</v>
      </c>
      <c r="C33" s="14">
        <v>19112</v>
      </c>
      <c r="D33" s="80">
        <f t="shared" si="3"/>
        <v>2</v>
      </c>
      <c r="E33" s="80">
        <f t="shared" si="6"/>
        <v>38.002609999995911</v>
      </c>
      <c r="F33" s="18">
        <v>14</v>
      </c>
      <c r="G33" s="14">
        <v>19113</v>
      </c>
      <c r="H33" s="80">
        <f t="shared" si="7"/>
        <v>1</v>
      </c>
      <c r="I33" s="80">
        <f t="shared" si="10"/>
        <v>27.997390000004089</v>
      </c>
      <c r="J33" s="18">
        <v>23</v>
      </c>
      <c r="K33" s="80">
        <f t="shared" si="4"/>
        <v>3</v>
      </c>
      <c r="L33" s="80">
        <f t="shared" si="8"/>
        <v>66</v>
      </c>
      <c r="M33" s="15">
        <v>19</v>
      </c>
      <c r="N33" s="69" t="s">
        <v>63</v>
      </c>
      <c r="AM33" s="70" t="s">
        <v>13</v>
      </c>
      <c r="AN33" s="71">
        <v>45867</v>
      </c>
      <c r="AO33" s="79"/>
      <c r="AP33" s="79"/>
      <c r="AQ33" s="79">
        <f t="shared" si="5"/>
        <v>0</v>
      </c>
    </row>
    <row r="34" spans="1:43" s="2" customFormat="1" ht="18.75" customHeight="1" x14ac:dyDescent="0.3">
      <c r="A34" s="70" t="s">
        <v>13</v>
      </c>
      <c r="B34" s="71">
        <v>45898</v>
      </c>
      <c r="C34" s="14">
        <v>19115</v>
      </c>
      <c r="D34" s="80">
        <f t="shared" si="3"/>
        <v>2</v>
      </c>
      <c r="E34" s="80">
        <f t="shared" si="6"/>
        <v>40.002609999995911</v>
      </c>
      <c r="F34" s="18">
        <v>16</v>
      </c>
      <c r="G34" s="14">
        <v>19116</v>
      </c>
      <c r="H34" s="80">
        <f t="shared" si="7"/>
        <v>1</v>
      </c>
      <c r="I34" s="80">
        <f t="shared" si="10"/>
        <v>28.997390000004089</v>
      </c>
      <c r="J34" s="18">
        <v>16</v>
      </c>
      <c r="K34" s="80">
        <f t="shared" si="4"/>
        <v>3</v>
      </c>
      <c r="L34" s="80">
        <f t="shared" si="8"/>
        <v>69</v>
      </c>
      <c r="M34" s="15">
        <v>17</v>
      </c>
      <c r="N34" s="69" t="s">
        <v>62</v>
      </c>
      <c r="AA34" s="2" t="s">
        <v>58</v>
      </c>
      <c r="AM34" s="70" t="s">
        <v>14</v>
      </c>
      <c r="AN34" s="71">
        <v>45868</v>
      </c>
      <c r="AO34" s="79"/>
      <c r="AP34" s="79"/>
      <c r="AQ34" s="79">
        <f t="shared" si="5"/>
        <v>0</v>
      </c>
    </row>
    <row r="35" spans="1:43" s="2" customFormat="1" ht="18.75" customHeight="1" x14ac:dyDescent="0.3">
      <c r="A35" s="70" t="s">
        <v>14</v>
      </c>
      <c r="B35" s="71">
        <v>45899</v>
      </c>
      <c r="C35" s="14">
        <v>19117</v>
      </c>
      <c r="D35" s="80">
        <f t="shared" si="3"/>
        <v>1</v>
      </c>
      <c r="E35" s="80">
        <f t="shared" si="6"/>
        <v>41.002609999995911</v>
      </c>
      <c r="F35" s="18">
        <v>13</v>
      </c>
      <c r="G35" s="14">
        <v>19118</v>
      </c>
      <c r="H35" s="80">
        <f>IF(G35-C35&gt;0,G35-C35,NA())</f>
        <v>1</v>
      </c>
      <c r="I35" s="80">
        <f t="shared" si="10"/>
        <v>29.997390000004089</v>
      </c>
      <c r="J35" s="18">
        <v>15</v>
      </c>
      <c r="K35" s="80">
        <f t="shared" si="4"/>
        <v>2</v>
      </c>
      <c r="L35" s="80">
        <f t="shared" si="8"/>
        <v>71</v>
      </c>
      <c r="M35" s="15">
        <v>22</v>
      </c>
      <c r="N35" s="69" t="s">
        <v>63</v>
      </c>
      <c r="AM35" s="70" t="s">
        <v>15</v>
      </c>
      <c r="AN35" s="71">
        <v>45869</v>
      </c>
      <c r="AO35" s="79"/>
      <c r="AP35" s="79"/>
      <c r="AQ35" s="79">
        <f t="shared" si="5"/>
        <v>0</v>
      </c>
    </row>
    <row r="36" spans="1:43" s="2" customFormat="1" ht="18.75" customHeight="1" x14ac:dyDescent="0.3">
      <c r="A36" s="70" t="s">
        <v>15</v>
      </c>
      <c r="B36" s="71">
        <v>45900</v>
      </c>
      <c r="C36" s="14">
        <v>19120</v>
      </c>
      <c r="D36" s="80">
        <f t="shared" si="3"/>
        <v>2</v>
      </c>
      <c r="E36" s="80">
        <f t="shared" si="6"/>
        <v>43.002609999995911</v>
      </c>
      <c r="F36" s="18">
        <v>12</v>
      </c>
      <c r="G36" s="14">
        <v>19121</v>
      </c>
      <c r="H36" s="80">
        <f>IF(G36-C36&gt;0,G36-C36,NA())</f>
        <v>1</v>
      </c>
      <c r="I36" s="80">
        <f t="shared" si="10"/>
        <v>30.997390000004089</v>
      </c>
      <c r="J36" s="18">
        <v>19</v>
      </c>
      <c r="K36" s="80">
        <f t="shared" si="4"/>
        <v>3</v>
      </c>
      <c r="L36" s="80">
        <f t="shared" si="8"/>
        <v>74</v>
      </c>
      <c r="M36" s="15">
        <v>25</v>
      </c>
      <c r="N36" s="69" t="s">
        <v>19</v>
      </c>
      <c r="AM36" s="81" t="s">
        <v>67</v>
      </c>
      <c r="AN36" s="82"/>
      <c r="AO36" s="83">
        <f>SUM(AO5:AO35)</f>
        <v>30</v>
      </c>
      <c r="AP36" s="83">
        <f>SUM(AP5:AP35)</f>
        <v>24</v>
      </c>
      <c r="AQ36" s="83">
        <f>AO36+AP36</f>
        <v>54</v>
      </c>
    </row>
    <row r="37" spans="1:43" s="2" customFormat="1" ht="28.5" customHeight="1" x14ac:dyDescent="0.3">
      <c r="A37" s="75" t="s">
        <v>45</v>
      </c>
      <c r="B37" s="52"/>
      <c r="C37" s="52"/>
      <c r="D37" s="398">
        <f>AVERAGE(D6:D35)</f>
        <v>1.3667536666665303</v>
      </c>
      <c r="E37" s="398"/>
      <c r="F37" s="52">
        <f>AVERAGE(F6:F36)</f>
        <v>15.483870967741936</v>
      </c>
      <c r="G37" s="52"/>
      <c r="H37" s="52">
        <f>AVERAGE(H6:H35)</f>
        <v>0.99991300000013628</v>
      </c>
      <c r="I37" s="52"/>
      <c r="J37" s="52">
        <f>AVERAGE(J6:J36)</f>
        <v>20.741935483870968</v>
      </c>
      <c r="K37" s="52">
        <f>AVERAGE(K6:K35)</f>
        <v>2.3666666666666667</v>
      </c>
      <c r="L37" s="52"/>
      <c r="M37" s="52">
        <f>AVERAGE(M6:M36)</f>
        <v>24.451612903225808</v>
      </c>
      <c r="N37" s="52"/>
      <c r="AA37" s="54"/>
      <c r="AB37" s="54"/>
      <c r="AC37" s="54"/>
      <c r="AD37" s="54"/>
      <c r="AE37" s="54"/>
      <c r="AF37" s="54"/>
      <c r="AG37" s="53"/>
      <c r="AH37" s="53"/>
      <c r="AI37" s="53"/>
      <c r="AM37" s="81" t="s">
        <v>45</v>
      </c>
      <c r="AN37" s="82"/>
      <c r="AO37" s="83">
        <f>AVERAGE(AO5:AO35)</f>
        <v>10</v>
      </c>
      <c r="AP37" s="83">
        <f t="shared" ref="AP37" si="11">AVERAGE(AP5:AP35)</f>
        <v>2.6666666666666665</v>
      </c>
      <c r="AQ37" s="83">
        <f>AO37+AP37</f>
        <v>12.666666666666666</v>
      </c>
    </row>
    <row r="38" spans="1:43" s="2" customFormat="1" ht="15.6" x14ac:dyDescent="0.3">
      <c r="A38" s="55" t="s">
        <v>46</v>
      </c>
      <c r="B38" s="56" t="s">
        <v>47</v>
      </c>
      <c r="C38" s="56" t="s">
        <v>48</v>
      </c>
      <c r="D38" s="56" t="s">
        <v>49</v>
      </c>
      <c r="E38" s="56" t="s">
        <v>50</v>
      </c>
      <c r="F38" s="57" t="s">
        <v>51</v>
      </c>
      <c r="G38" s="58"/>
      <c r="H38" s="55" t="s">
        <v>46</v>
      </c>
      <c r="I38" s="56" t="s">
        <v>47</v>
      </c>
      <c r="J38" s="56" t="s">
        <v>48</v>
      </c>
      <c r="K38" s="56" t="s">
        <v>49</v>
      </c>
      <c r="L38" s="56" t="s">
        <v>50</v>
      </c>
      <c r="M38" s="57" t="s">
        <v>51</v>
      </c>
    </row>
    <row r="39" spans="1:43" s="2" customFormat="1" ht="15.6" x14ac:dyDescent="0.3">
      <c r="A39" s="59" t="s">
        <v>52</v>
      </c>
      <c r="B39" s="60">
        <v>333</v>
      </c>
      <c r="C39" s="60">
        <v>381</v>
      </c>
      <c r="D39" s="61">
        <f>SUM(B39:C39)</f>
        <v>714</v>
      </c>
      <c r="E39" s="62">
        <v>151.16</v>
      </c>
      <c r="F39" s="63">
        <f>E39/D39</f>
        <v>0.21170868347338936</v>
      </c>
      <c r="H39" s="59" t="s">
        <v>53</v>
      </c>
      <c r="I39" s="61">
        <f>B39-I36</f>
        <v>302.00260999999591</v>
      </c>
      <c r="J39" s="61">
        <f>C39-E36</f>
        <v>337.99739000000409</v>
      </c>
      <c r="K39" s="61">
        <f>SUM(I39:J39)</f>
        <v>640</v>
      </c>
      <c r="L39" s="72">
        <f>K39*F39</f>
        <v>135.49355742296919</v>
      </c>
      <c r="M39" s="63">
        <f>L39/K39</f>
        <v>0.21170868347338936</v>
      </c>
    </row>
    <row r="40" spans="1:43" s="2" customFormat="1" ht="15.6" x14ac:dyDescent="0.3"/>
    <row r="41" spans="1:43" s="2" customFormat="1" ht="15.6" x14ac:dyDescent="0.3"/>
    <row r="42" spans="1:43" s="2" customFormat="1" ht="15.6" x14ac:dyDescent="0.3"/>
    <row r="43" spans="1:43" s="2" customFormat="1" ht="15.6" x14ac:dyDescent="0.3"/>
    <row r="44" spans="1:43" s="2" customFormat="1" ht="15.6" x14ac:dyDescent="0.3"/>
    <row r="45" spans="1:43" s="2" customFormat="1" ht="15.6" x14ac:dyDescent="0.3"/>
    <row r="46" spans="1:43" s="2" customFormat="1" ht="15.6" x14ac:dyDescent="0.3"/>
    <row r="47" spans="1:43" s="2" customFormat="1" ht="15.6" x14ac:dyDescent="0.3"/>
    <row r="48" spans="1:43" s="2" customFormat="1" ht="15.6" x14ac:dyDescent="0.3"/>
    <row r="49" s="2" customFormat="1" ht="15.6" x14ac:dyDescent="0.3"/>
    <row r="50" s="2" customFormat="1" ht="15.6" x14ac:dyDescent="0.3"/>
    <row r="51" s="2" customFormat="1" ht="15.6" x14ac:dyDescent="0.3"/>
    <row r="52" s="2" customFormat="1" ht="15.6" x14ac:dyDescent="0.3"/>
    <row r="53" s="2" customFormat="1" ht="15.6" x14ac:dyDescent="0.3"/>
    <row r="54" s="2" customFormat="1" ht="15.6" x14ac:dyDescent="0.3"/>
    <row r="55" s="2" customFormat="1" ht="15.6" x14ac:dyDescent="0.3"/>
    <row r="56" s="2" customFormat="1" ht="15.6" x14ac:dyDescent="0.3"/>
    <row r="57" s="2" customFormat="1" ht="15.6" x14ac:dyDescent="0.3"/>
    <row r="58" s="2" customFormat="1" ht="15.6" x14ac:dyDescent="0.3"/>
    <row r="59" s="2" customFormat="1" ht="15.6" x14ac:dyDescent="0.3"/>
    <row r="60" s="2" customFormat="1" ht="15.6" x14ac:dyDescent="0.3"/>
    <row r="61" s="2" customFormat="1" ht="15.6" x14ac:dyDescent="0.3"/>
    <row r="62" s="2" customFormat="1" ht="15.6" x14ac:dyDescent="0.3"/>
    <row r="63" s="2" customFormat="1" ht="15.6" x14ac:dyDescent="0.3"/>
    <row r="64" s="2" customFormat="1" ht="15.6" x14ac:dyDescent="0.3"/>
    <row r="65" s="2" customFormat="1" ht="15.6" x14ac:dyDescent="0.3"/>
    <row r="66" s="2" customFormat="1" ht="15.6" x14ac:dyDescent="0.3"/>
    <row r="67" s="2" customFormat="1" ht="15.6" x14ac:dyDescent="0.3"/>
    <row r="68" s="2" customFormat="1" ht="15.6" x14ac:dyDescent="0.3"/>
    <row r="69" s="2" customFormat="1" ht="15.6" x14ac:dyDescent="0.3"/>
    <row r="70" s="2" customFormat="1" ht="15.6" x14ac:dyDescent="0.3"/>
    <row r="71" s="2" customFormat="1" ht="15.6" x14ac:dyDescent="0.3"/>
    <row r="72" s="2" customFormat="1" ht="15.6" x14ac:dyDescent="0.3"/>
    <row r="73" s="2" customFormat="1" ht="15.6" x14ac:dyDescent="0.3"/>
    <row r="74" s="2" customFormat="1" ht="15.6" x14ac:dyDescent="0.3"/>
    <row r="75" s="2" customFormat="1" ht="15.6" x14ac:dyDescent="0.3"/>
    <row r="76" s="2" customFormat="1" ht="15.6" x14ac:dyDescent="0.3"/>
    <row r="77" s="2" customFormat="1" ht="15.6" x14ac:dyDescent="0.3"/>
    <row r="78" s="2" customFormat="1" ht="15.6" x14ac:dyDescent="0.3"/>
    <row r="79" s="2" customFormat="1" ht="15.6" x14ac:dyDescent="0.3"/>
    <row r="80" s="2" customFormat="1" ht="15.6" x14ac:dyDescent="0.3"/>
    <row r="81" s="2" customFormat="1" ht="15.6" x14ac:dyDescent="0.3"/>
    <row r="82" s="2" customFormat="1" ht="15.6" x14ac:dyDescent="0.3"/>
    <row r="83" s="2" customFormat="1" ht="15.6" x14ac:dyDescent="0.3"/>
    <row r="84" s="2" customFormat="1" ht="15.6" x14ac:dyDescent="0.3"/>
    <row r="85" s="2" customFormat="1" ht="15.6" x14ac:dyDescent="0.3"/>
    <row r="86" s="2" customFormat="1" ht="15.6" x14ac:dyDescent="0.3"/>
    <row r="87" s="2" customFormat="1" ht="15.6" x14ac:dyDescent="0.3"/>
    <row r="88" s="2" customFormat="1" ht="15.6" x14ac:dyDescent="0.3"/>
    <row r="89" s="2" customFormat="1" ht="15.6" x14ac:dyDescent="0.3"/>
    <row r="90" s="2" customFormat="1" ht="15.6" x14ac:dyDescent="0.3"/>
    <row r="91" s="2" customFormat="1" ht="15.6" x14ac:dyDescent="0.3"/>
    <row r="92" s="2" customFormat="1" ht="15.6" x14ac:dyDescent="0.3"/>
    <row r="93" s="2" customFormat="1" ht="15.6" x14ac:dyDescent="0.3"/>
    <row r="94" s="2" customFormat="1" ht="15.6" x14ac:dyDescent="0.3"/>
    <row r="95" s="2" customFormat="1" ht="15.6" x14ac:dyDescent="0.3"/>
    <row r="96" s="2" customFormat="1" ht="15.6" x14ac:dyDescent="0.3"/>
    <row r="97" s="2" customFormat="1" ht="15.6" x14ac:dyDescent="0.3"/>
    <row r="98" s="2" customFormat="1" ht="15.6" x14ac:dyDescent="0.3"/>
    <row r="99" s="2" customFormat="1" ht="15.6" x14ac:dyDescent="0.3"/>
    <row r="100" s="2" customFormat="1" ht="15.6" x14ac:dyDescent="0.3"/>
    <row r="101" s="2" customFormat="1" ht="15.6" x14ac:dyDescent="0.3"/>
    <row r="102" s="2" customFormat="1" ht="15.6" x14ac:dyDescent="0.3"/>
    <row r="103" s="2" customFormat="1" ht="15.6" x14ac:dyDescent="0.3"/>
    <row r="104" s="2" customFormat="1" ht="15.6" x14ac:dyDescent="0.3"/>
    <row r="105" s="2" customFormat="1" ht="15.6" x14ac:dyDescent="0.3"/>
    <row r="106" s="2" customFormat="1" ht="15.6" x14ac:dyDescent="0.3"/>
    <row r="107" s="2" customFormat="1" ht="15.6" x14ac:dyDescent="0.3"/>
    <row r="108" s="2" customFormat="1" ht="15.6" x14ac:dyDescent="0.3"/>
    <row r="109" s="2" customFormat="1" ht="15.6" x14ac:dyDescent="0.3"/>
    <row r="110" s="2" customFormat="1" ht="15.6" x14ac:dyDescent="0.3"/>
    <row r="111" s="2" customFormat="1" ht="15.6" x14ac:dyDescent="0.3"/>
    <row r="112" s="2" customFormat="1" ht="15.6" x14ac:dyDescent="0.3"/>
    <row r="113" s="2" customFormat="1" ht="15.6" x14ac:dyDescent="0.3"/>
    <row r="114" s="2" customFormat="1" ht="15.6" x14ac:dyDescent="0.3"/>
    <row r="115" s="2" customFormat="1" ht="15.6" x14ac:dyDescent="0.3"/>
    <row r="116" s="2" customFormat="1" ht="15.6" x14ac:dyDescent="0.3"/>
    <row r="117" s="2" customFormat="1" ht="15.6" x14ac:dyDescent="0.3"/>
    <row r="118" s="2" customFormat="1" ht="15.6" x14ac:dyDescent="0.3"/>
    <row r="119" s="2" customFormat="1" ht="15.6" x14ac:dyDescent="0.3"/>
    <row r="120" s="2" customFormat="1" ht="15.6" x14ac:dyDescent="0.3"/>
    <row r="121" s="2" customFormat="1" ht="15.6" x14ac:dyDescent="0.3"/>
    <row r="122" s="2" customFormat="1" ht="15.6" x14ac:dyDescent="0.3"/>
    <row r="123" s="2" customFormat="1" ht="15.6" x14ac:dyDescent="0.3"/>
    <row r="124" s="2" customFormat="1" ht="15.6" x14ac:dyDescent="0.3"/>
    <row r="125" s="2" customFormat="1" ht="15.6" x14ac:dyDescent="0.3"/>
    <row r="126" s="2" customFormat="1" ht="15.6" x14ac:dyDescent="0.3"/>
    <row r="127" s="2" customFormat="1" ht="15.6" x14ac:dyDescent="0.3"/>
    <row r="128" s="2" customFormat="1" ht="15.6" x14ac:dyDescent="0.3"/>
    <row r="129" s="2" customFormat="1" ht="15.6" x14ac:dyDescent="0.3"/>
    <row r="130" s="2" customFormat="1" ht="15.6" x14ac:dyDescent="0.3"/>
    <row r="131" s="2" customFormat="1" ht="15.6" x14ac:dyDescent="0.3"/>
    <row r="132" s="2" customFormat="1" ht="15.6" x14ac:dyDescent="0.3"/>
    <row r="133" s="2" customFormat="1" ht="15.6" x14ac:dyDescent="0.3"/>
    <row r="134" s="2" customFormat="1" ht="15.6" x14ac:dyDescent="0.3"/>
    <row r="135" s="2" customFormat="1" ht="15.6" x14ac:dyDescent="0.3"/>
    <row r="136" s="2" customFormat="1" ht="15.6" x14ac:dyDescent="0.3"/>
    <row r="137" s="2" customFormat="1" ht="15.6" x14ac:dyDescent="0.3"/>
    <row r="138" s="2" customFormat="1" ht="15.6" x14ac:dyDescent="0.3"/>
    <row r="139" s="2" customFormat="1" ht="15.6" x14ac:dyDescent="0.3"/>
    <row r="140" s="2" customFormat="1" ht="15.6" x14ac:dyDescent="0.3"/>
    <row r="141" s="2" customFormat="1" ht="15.6" x14ac:dyDescent="0.3"/>
    <row r="142" s="2" customFormat="1" ht="15.6" x14ac:dyDescent="0.3"/>
    <row r="143" s="2" customFormat="1" ht="15.6" x14ac:dyDescent="0.3"/>
    <row r="144" s="2" customFormat="1" ht="15.6" x14ac:dyDescent="0.3"/>
    <row r="145" s="2" customFormat="1" ht="15.6" x14ac:dyDescent="0.3"/>
    <row r="146" s="2" customFormat="1" ht="15.6" x14ac:dyDescent="0.3"/>
    <row r="147" s="2" customFormat="1" ht="15.6" x14ac:dyDescent="0.3"/>
    <row r="148" s="2" customFormat="1" ht="15.6" x14ac:dyDescent="0.3"/>
    <row r="149" s="2" customFormat="1" ht="15.6" x14ac:dyDescent="0.3"/>
    <row r="150" s="2" customFormat="1" ht="15.6" x14ac:dyDescent="0.3"/>
    <row r="151" s="2" customFormat="1" ht="15.6" x14ac:dyDescent="0.3"/>
    <row r="152" s="2" customFormat="1" ht="15.6" x14ac:dyDescent="0.3"/>
    <row r="153" s="2" customFormat="1" ht="15.6" x14ac:dyDescent="0.3"/>
    <row r="154" s="2" customFormat="1" ht="15.6" x14ac:dyDescent="0.3"/>
    <row r="155" s="2" customFormat="1" ht="15.6" x14ac:dyDescent="0.3"/>
    <row r="156" s="2" customFormat="1" ht="15.6" x14ac:dyDescent="0.3"/>
    <row r="157" s="2" customFormat="1" ht="15.6" x14ac:dyDescent="0.3"/>
    <row r="158" s="2" customFormat="1" ht="15.6" x14ac:dyDescent="0.3"/>
    <row r="159" s="2" customFormat="1" ht="15.6" x14ac:dyDescent="0.3"/>
    <row r="160" s="2" customFormat="1" ht="15.6" x14ac:dyDescent="0.3"/>
    <row r="161" s="2" customFormat="1" ht="15.6" x14ac:dyDescent="0.3"/>
    <row r="162" s="2" customFormat="1" ht="15.6" x14ac:dyDescent="0.3"/>
    <row r="163" s="2" customFormat="1" ht="15.6" x14ac:dyDescent="0.3"/>
    <row r="164" s="2" customFormat="1" ht="15.6" x14ac:dyDescent="0.3"/>
    <row r="165" s="2" customFormat="1" ht="15.6" x14ac:dyDescent="0.3"/>
    <row r="166" s="2" customFormat="1" ht="15.6" x14ac:dyDescent="0.3"/>
    <row r="167" s="2" customFormat="1" ht="15.6" x14ac:dyDescent="0.3"/>
    <row r="168" s="2" customFormat="1" ht="15.6" x14ac:dyDescent="0.3"/>
    <row r="169" s="2" customFormat="1" ht="15.6" x14ac:dyDescent="0.3"/>
    <row r="170" s="2" customFormat="1" ht="15.6" x14ac:dyDescent="0.3"/>
    <row r="171" s="2" customFormat="1" ht="15.6" x14ac:dyDescent="0.3"/>
    <row r="172" s="2" customFormat="1" ht="15.6" x14ac:dyDescent="0.3"/>
    <row r="173" s="2" customFormat="1" ht="15.6" x14ac:dyDescent="0.3"/>
    <row r="174" s="2" customFormat="1" ht="15.6" x14ac:dyDescent="0.3"/>
    <row r="175" s="2" customFormat="1" ht="15.6" x14ac:dyDescent="0.3"/>
    <row r="176" s="2" customFormat="1" ht="15.6" x14ac:dyDescent="0.3"/>
    <row r="177" spans="3:13" s="2" customFormat="1" ht="15.6" x14ac:dyDescent="0.3"/>
    <row r="178" spans="3:13" s="2" customFormat="1" ht="15.6" x14ac:dyDescent="0.3"/>
    <row r="179" spans="3:13" s="2" customFormat="1" ht="15.6" x14ac:dyDescent="0.3"/>
    <row r="180" spans="3:13" s="2" customFormat="1" ht="15.6" x14ac:dyDescent="0.3"/>
    <row r="181" spans="3:13" s="2" customFormat="1" ht="15.6" x14ac:dyDescent="0.3"/>
    <row r="182" spans="3:13" s="2" customFormat="1" ht="15.6" x14ac:dyDescent="0.3"/>
    <row r="183" spans="3:13" s="2" customFormat="1" ht="15.6" x14ac:dyDescent="0.3"/>
    <row r="184" spans="3:13" s="2" customFormat="1" ht="15.6" x14ac:dyDescent="0.3"/>
    <row r="185" spans="3:13" s="2" customFormat="1" ht="15.6" x14ac:dyDescent="0.3"/>
    <row r="186" spans="3:13" s="2" customFormat="1" ht="15.6" x14ac:dyDescent="0.3"/>
    <row r="187" spans="3:13" x14ac:dyDescent="0.25">
      <c r="C187" s="1"/>
      <c r="F187" s="1"/>
      <c r="G187" s="1"/>
      <c r="J187" s="1"/>
      <c r="M187" s="1"/>
    </row>
    <row r="188" spans="3:13" x14ac:dyDescent="0.25">
      <c r="C188" s="1"/>
      <c r="F188" s="1"/>
      <c r="G188" s="1"/>
      <c r="J188" s="1"/>
      <c r="M188" s="1"/>
    </row>
    <row r="189" spans="3:13" x14ac:dyDescent="0.25">
      <c r="C189" s="1"/>
      <c r="F189" s="1"/>
      <c r="G189" s="1"/>
      <c r="J189" s="1"/>
      <c r="M189" s="1"/>
    </row>
    <row r="190" spans="3:13" x14ac:dyDescent="0.25">
      <c r="C190" s="1"/>
      <c r="F190" s="1"/>
      <c r="G190" s="1"/>
      <c r="J190" s="1"/>
      <c r="M190" s="1"/>
    </row>
    <row r="191" spans="3:13" x14ac:dyDescent="0.25">
      <c r="C191" s="1"/>
      <c r="F191" s="1"/>
      <c r="G191" s="1"/>
      <c r="J191" s="1"/>
      <c r="M191" s="1"/>
    </row>
    <row r="192" spans="3:13" x14ac:dyDescent="0.25">
      <c r="C192" s="1"/>
      <c r="F192" s="1"/>
      <c r="G192" s="1"/>
      <c r="J192" s="1"/>
      <c r="M192" s="1"/>
    </row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="1" customFormat="1" x14ac:dyDescent="0.25"/>
    <row r="1314" s="1" customFormat="1" x14ac:dyDescent="0.25"/>
    <row r="1315" s="1" customFormat="1" x14ac:dyDescent="0.25"/>
    <row r="1316" s="1" customFormat="1" x14ac:dyDescent="0.25"/>
    <row r="1317" s="1" customFormat="1" x14ac:dyDescent="0.25"/>
    <row r="1318" s="1" customFormat="1" x14ac:dyDescent="0.25"/>
    <row r="1319" s="1" customFormat="1" x14ac:dyDescent="0.25"/>
    <row r="1320" s="1" customFormat="1" x14ac:dyDescent="0.25"/>
    <row r="1321" s="1" customFormat="1" x14ac:dyDescent="0.25"/>
    <row r="1322" s="1" customFormat="1" x14ac:dyDescent="0.25"/>
    <row r="1323" s="1" customFormat="1" x14ac:dyDescent="0.25"/>
    <row r="1324" s="1" customFormat="1" x14ac:dyDescent="0.25"/>
    <row r="1325" s="1" customFormat="1" x14ac:dyDescent="0.25"/>
    <row r="1326" s="1" customFormat="1" x14ac:dyDescent="0.25"/>
    <row r="1327" s="1" customFormat="1" x14ac:dyDescent="0.25"/>
    <row r="1328" s="1" customFormat="1" x14ac:dyDescent="0.25"/>
    <row r="1329" s="1" customFormat="1" x14ac:dyDescent="0.25"/>
    <row r="1330" s="1" customFormat="1" x14ac:dyDescent="0.25"/>
    <row r="1331" s="1" customFormat="1" x14ac:dyDescent="0.25"/>
    <row r="1332" s="1" customFormat="1" x14ac:dyDescent="0.25"/>
    <row r="1333" s="1" customFormat="1" x14ac:dyDescent="0.25"/>
    <row r="1334" s="1" customFormat="1" x14ac:dyDescent="0.25"/>
    <row r="1335" s="1" customFormat="1" x14ac:dyDescent="0.25"/>
    <row r="1336" s="1" customFormat="1" x14ac:dyDescent="0.25"/>
    <row r="1337" s="1" customFormat="1" x14ac:dyDescent="0.25"/>
    <row r="1338" s="1" customFormat="1" x14ac:dyDescent="0.25"/>
    <row r="1339" s="1" customFormat="1" x14ac:dyDescent="0.25"/>
    <row r="1340" s="1" customFormat="1" x14ac:dyDescent="0.25"/>
    <row r="1341" s="1" customFormat="1" x14ac:dyDescent="0.25"/>
    <row r="1342" s="1" customFormat="1" x14ac:dyDescent="0.25"/>
    <row r="1343" s="1" customFormat="1" x14ac:dyDescent="0.25"/>
    <row r="1344" s="1" customFormat="1" x14ac:dyDescent="0.25"/>
    <row r="1345" s="1" customFormat="1" x14ac:dyDescent="0.25"/>
    <row r="1346" s="1" customFormat="1" x14ac:dyDescent="0.25"/>
    <row r="1347" s="1" customFormat="1" x14ac:dyDescent="0.25"/>
    <row r="1348" s="1" customFormat="1" x14ac:dyDescent="0.25"/>
    <row r="1349" s="1" customFormat="1" x14ac:dyDescent="0.25"/>
    <row r="1350" s="1" customFormat="1" x14ac:dyDescent="0.25"/>
    <row r="1351" s="1" customFormat="1" x14ac:dyDescent="0.25"/>
    <row r="1352" s="1" customFormat="1" x14ac:dyDescent="0.25"/>
    <row r="1353" s="1" customFormat="1" x14ac:dyDescent="0.25"/>
    <row r="1354" s="1" customFormat="1" x14ac:dyDescent="0.25"/>
    <row r="1355" s="1" customFormat="1" x14ac:dyDescent="0.25"/>
    <row r="1356" s="1" customFormat="1" x14ac:dyDescent="0.25"/>
    <row r="1357" s="1" customFormat="1" x14ac:dyDescent="0.25"/>
    <row r="1358" s="1" customFormat="1" x14ac:dyDescent="0.25"/>
    <row r="1359" s="1" customFormat="1" x14ac:dyDescent="0.25"/>
    <row r="1360" s="1" customFormat="1" x14ac:dyDescent="0.25"/>
    <row r="1361" s="1" customFormat="1" x14ac:dyDescent="0.25"/>
    <row r="1362" s="1" customFormat="1" x14ac:dyDescent="0.25"/>
    <row r="1363" s="1" customFormat="1" x14ac:dyDescent="0.25"/>
    <row r="1364" s="1" customFormat="1" x14ac:dyDescent="0.25"/>
    <row r="1365" s="1" customFormat="1" x14ac:dyDescent="0.25"/>
    <row r="1366" s="1" customFormat="1" x14ac:dyDescent="0.25"/>
    <row r="1367" s="1" customFormat="1" x14ac:dyDescent="0.25"/>
    <row r="1368" s="1" customFormat="1" x14ac:dyDescent="0.25"/>
    <row r="1369" s="1" customFormat="1" x14ac:dyDescent="0.25"/>
    <row r="1370" s="1" customFormat="1" x14ac:dyDescent="0.25"/>
    <row r="1371" s="1" customFormat="1" x14ac:dyDescent="0.25"/>
    <row r="1372" s="1" customFormat="1" x14ac:dyDescent="0.25"/>
    <row r="1373" s="1" customFormat="1" x14ac:dyDescent="0.25"/>
    <row r="1374" s="1" customFormat="1" x14ac:dyDescent="0.25"/>
    <row r="1375" s="1" customFormat="1" x14ac:dyDescent="0.25"/>
    <row r="1376" s="1" customFormat="1" x14ac:dyDescent="0.25"/>
    <row r="1377" s="1" customFormat="1" x14ac:dyDescent="0.25"/>
    <row r="1378" s="1" customFormat="1" x14ac:dyDescent="0.25"/>
    <row r="1379" s="1" customFormat="1" x14ac:dyDescent="0.25"/>
    <row r="1380" s="1" customFormat="1" x14ac:dyDescent="0.25"/>
    <row r="1381" s="1" customFormat="1" x14ac:dyDescent="0.25"/>
    <row r="1382" s="1" customFormat="1" x14ac:dyDescent="0.25"/>
    <row r="1383" s="1" customFormat="1" x14ac:dyDescent="0.25"/>
    <row r="1384" s="1" customFormat="1" x14ac:dyDescent="0.25"/>
    <row r="1385" s="1" customFormat="1" x14ac:dyDescent="0.25"/>
    <row r="1386" s="1" customFormat="1" x14ac:dyDescent="0.25"/>
    <row r="1387" s="1" customFormat="1" x14ac:dyDescent="0.25"/>
    <row r="1388" s="1" customFormat="1" x14ac:dyDescent="0.25"/>
    <row r="1389" s="1" customFormat="1" x14ac:dyDescent="0.25"/>
    <row r="1390" s="1" customFormat="1" x14ac:dyDescent="0.25"/>
    <row r="1391" s="1" customFormat="1" x14ac:dyDescent="0.25"/>
    <row r="1392" s="1" customFormat="1" x14ac:dyDescent="0.25"/>
    <row r="1393" s="1" customFormat="1" x14ac:dyDescent="0.25"/>
    <row r="1394" s="1" customFormat="1" x14ac:dyDescent="0.25"/>
    <row r="1395" s="1" customFormat="1" x14ac:dyDescent="0.25"/>
    <row r="1396" s="1" customFormat="1" x14ac:dyDescent="0.25"/>
    <row r="1397" s="1" customFormat="1" x14ac:dyDescent="0.25"/>
    <row r="1398" s="1" customFormat="1" x14ac:dyDescent="0.25"/>
    <row r="1399" s="1" customFormat="1" x14ac:dyDescent="0.25"/>
    <row r="1400" s="1" customFormat="1" x14ac:dyDescent="0.25"/>
    <row r="1401" s="1" customFormat="1" x14ac:dyDescent="0.25"/>
    <row r="1402" s="1" customFormat="1" x14ac:dyDescent="0.25"/>
    <row r="1403" s="1" customFormat="1" x14ac:dyDescent="0.25"/>
    <row r="1404" s="1" customFormat="1" x14ac:dyDescent="0.25"/>
    <row r="1405" s="1" customFormat="1" x14ac:dyDescent="0.25"/>
    <row r="1406" s="1" customFormat="1" x14ac:dyDescent="0.25"/>
    <row r="1407" s="1" customFormat="1" x14ac:dyDescent="0.25"/>
    <row r="1408" s="1" customFormat="1" x14ac:dyDescent="0.25"/>
    <row r="1409" s="1" customFormat="1" x14ac:dyDescent="0.25"/>
    <row r="1410" s="1" customFormat="1" x14ac:dyDescent="0.25"/>
    <row r="1411" s="1" customFormat="1" x14ac:dyDescent="0.25"/>
    <row r="1412" s="1" customFormat="1" x14ac:dyDescent="0.25"/>
    <row r="1413" s="1" customFormat="1" x14ac:dyDescent="0.25"/>
    <row r="1414" s="1" customFormat="1" x14ac:dyDescent="0.25"/>
    <row r="1415" s="1" customFormat="1" x14ac:dyDescent="0.25"/>
    <row r="1416" s="1" customFormat="1" x14ac:dyDescent="0.25"/>
    <row r="1417" s="1" customFormat="1" x14ac:dyDescent="0.25"/>
    <row r="1418" s="1" customFormat="1" x14ac:dyDescent="0.25"/>
    <row r="1419" s="1" customFormat="1" x14ac:dyDescent="0.25"/>
    <row r="1420" s="1" customFormat="1" x14ac:dyDescent="0.25"/>
    <row r="1421" s="1" customFormat="1" x14ac:dyDescent="0.25"/>
    <row r="1422" s="1" customFormat="1" x14ac:dyDescent="0.25"/>
    <row r="1423" s="1" customFormat="1" x14ac:dyDescent="0.25"/>
    <row r="1424" s="1" customFormat="1" x14ac:dyDescent="0.25"/>
    <row r="1425" s="1" customFormat="1" x14ac:dyDescent="0.25"/>
    <row r="1426" s="1" customFormat="1" x14ac:dyDescent="0.25"/>
    <row r="1427" s="1" customFormat="1" x14ac:dyDescent="0.25"/>
    <row r="1428" s="1" customFormat="1" x14ac:dyDescent="0.25"/>
    <row r="1429" s="1" customFormat="1" x14ac:dyDescent="0.25"/>
    <row r="1430" s="1" customFormat="1" x14ac:dyDescent="0.25"/>
    <row r="1431" s="1" customFormat="1" x14ac:dyDescent="0.25"/>
    <row r="1432" s="1" customFormat="1" x14ac:dyDescent="0.25"/>
    <row r="1433" s="1" customFormat="1" x14ac:dyDescent="0.25"/>
    <row r="1434" s="1" customFormat="1" x14ac:dyDescent="0.25"/>
    <row r="1435" s="1" customFormat="1" x14ac:dyDescent="0.25"/>
    <row r="1436" s="1" customFormat="1" x14ac:dyDescent="0.25"/>
    <row r="1437" s="1" customFormat="1" x14ac:dyDescent="0.25"/>
    <row r="1438" s="1" customFormat="1" x14ac:dyDescent="0.25"/>
    <row r="1439" s="1" customFormat="1" x14ac:dyDescent="0.25"/>
    <row r="1440" s="1" customFormat="1" x14ac:dyDescent="0.25"/>
    <row r="1441" s="1" customFormat="1" x14ac:dyDescent="0.25"/>
    <row r="1442" s="1" customFormat="1" x14ac:dyDescent="0.25"/>
    <row r="1443" s="1" customFormat="1" x14ac:dyDescent="0.25"/>
    <row r="1444" s="1" customFormat="1" x14ac:dyDescent="0.25"/>
    <row r="1445" s="1" customFormat="1" x14ac:dyDescent="0.25"/>
    <row r="1446" s="1" customFormat="1" x14ac:dyDescent="0.25"/>
    <row r="1447" s="1" customFormat="1" x14ac:dyDescent="0.25"/>
    <row r="1448" s="1" customFormat="1" x14ac:dyDescent="0.25"/>
    <row r="1449" s="1" customFormat="1" x14ac:dyDescent="0.25"/>
    <row r="1450" s="1" customFormat="1" x14ac:dyDescent="0.25"/>
    <row r="1451" s="1" customFormat="1" x14ac:dyDescent="0.25"/>
    <row r="1452" s="1" customFormat="1" x14ac:dyDescent="0.25"/>
    <row r="1453" s="1" customFormat="1" x14ac:dyDescent="0.25"/>
    <row r="1454" s="1" customFormat="1" x14ac:dyDescent="0.25"/>
    <row r="1455" s="1" customFormat="1" x14ac:dyDescent="0.25"/>
    <row r="1456" s="1" customFormat="1" x14ac:dyDescent="0.25"/>
    <row r="1457" s="1" customFormat="1" x14ac:dyDescent="0.25"/>
    <row r="1458" s="1" customFormat="1" x14ac:dyDescent="0.25"/>
    <row r="1459" s="1" customFormat="1" x14ac:dyDescent="0.25"/>
    <row r="1460" s="1" customFormat="1" x14ac:dyDescent="0.25"/>
    <row r="1461" s="1" customFormat="1" x14ac:dyDescent="0.25"/>
    <row r="1462" s="1" customFormat="1" x14ac:dyDescent="0.25"/>
    <row r="1463" s="1" customFormat="1" x14ac:dyDescent="0.25"/>
    <row r="1464" s="1" customFormat="1" x14ac:dyDescent="0.25"/>
    <row r="1465" s="1" customFormat="1" x14ac:dyDescent="0.25"/>
    <row r="1466" s="1" customFormat="1" x14ac:dyDescent="0.25"/>
    <row r="1467" s="1" customFormat="1" x14ac:dyDescent="0.25"/>
    <row r="1468" s="1" customFormat="1" x14ac:dyDescent="0.25"/>
    <row r="1469" s="1" customFormat="1" x14ac:dyDescent="0.25"/>
    <row r="1470" s="1" customFormat="1" x14ac:dyDescent="0.25"/>
    <row r="1471" s="1" customFormat="1" x14ac:dyDescent="0.25"/>
    <row r="1472" s="1" customFormat="1" x14ac:dyDescent="0.25"/>
    <row r="1473" s="1" customFormat="1" x14ac:dyDescent="0.25"/>
    <row r="1474" s="1" customFormat="1" x14ac:dyDescent="0.25"/>
    <row r="1475" s="1" customFormat="1" x14ac:dyDescent="0.25"/>
    <row r="1476" s="1" customFormat="1" x14ac:dyDescent="0.25"/>
    <row r="1477" s="1" customFormat="1" x14ac:dyDescent="0.25"/>
    <row r="1478" s="1" customFormat="1" x14ac:dyDescent="0.25"/>
    <row r="1479" s="1" customFormat="1" x14ac:dyDescent="0.25"/>
    <row r="1480" s="1" customFormat="1" x14ac:dyDescent="0.25"/>
    <row r="1481" s="1" customFormat="1" x14ac:dyDescent="0.25"/>
    <row r="1482" s="1" customFormat="1" x14ac:dyDescent="0.25"/>
    <row r="1483" s="1" customFormat="1" x14ac:dyDescent="0.25"/>
    <row r="1484" s="1" customFormat="1" x14ac:dyDescent="0.25"/>
    <row r="1485" s="1" customFormat="1" x14ac:dyDescent="0.25"/>
    <row r="1486" s="1" customFormat="1" x14ac:dyDescent="0.25"/>
    <row r="1487" s="1" customFormat="1" x14ac:dyDescent="0.25"/>
    <row r="1488" s="1" customFormat="1" x14ac:dyDescent="0.25"/>
    <row r="1489" s="1" customFormat="1" x14ac:dyDescent="0.25"/>
    <row r="1490" s="1" customFormat="1" x14ac:dyDescent="0.25"/>
    <row r="1491" s="1" customFormat="1" x14ac:dyDescent="0.25"/>
    <row r="1492" s="1" customFormat="1" x14ac:dyDescent="0.25"/>
    <row r="1493" s="1" customFormat="1" x14ac:dyDescent="0.25"/>
    <row r="1494" s="1" customFormat="1" x14ac:dyDescent="0.25"/>
    <row r="1495" s="1" customFormat="1" x14ac:dyDescent="0.25"/>
    <row r="1496" s="1" customFormat="1" x14ac:dyDescent="0.25"/>
    <row r="1497" s="1" customFormat="1" x14ac:dyDescent="0.25"/>
    <row r="1498" s="1" customFormat="1" x14ac:dyDescent="0.25"/>
    <row r="1499" s="1" customFormat="1" x14ac:dyDescent="0.25"/>
    <row r="1500" s="1" customFormat="1" x14ac:dyDescent="0.25"/>
    <row r="1501" s="1" customFormat="1" x14ac:dyDescent="0.25"/>
    <row r="1502" s="1" customFormat="1" x14ac:dyDescent="0.25"/>
    <row r="1503" s="1" customFormat="1" x14ac:dyDescent="0.25"/>
    <row r="1504" s="1" customFormat="1" x14ac:dyDescent="0.25"/>
    <row r="1505" s="1" customFormat="1" x14ac:dyDescent="0.25"/>
    <row r="1506" s="1" customFormat="1" x14ac:dyDescent="0.25"/>
    <row r="1507" s="1" customFormat="1" x14ac:dyDescent="0.25"/>
    <row r="1508" s="1" customFormat="1" x14ac:dyDescent="0.25"/>
    <row r="1509" s="1" customFormat="1" x14ac:dyDescent="0.25"/>
    <row r="1510" s="1" customFormat="1" x14ac:dyDescent="0.25"/>
    <row r="1511" s="1" customFormat="1" x14ac:dyDescent="0.25"/>
    <row r="1512" s="1" customFormat="1" x14ac:dyDescent="0.25"/>
    <row r="1513" s="1" customFormat="1" x14ac:dyDescent="0.25"/>
    <row r="1514" s="1" customFormat="1" x14ac:dyDescent="0.25"/>
    <row r="1515" s="1" customFormat="1" x14ac:dyDescent="0.25"/>
    <row r="1516" s="1" customFormat="1" x14ac:dyDescent="0.25"/>
    <row r="1517" s="1" customFormat="1" x14ac:dyDescent="0.25"/>
    <row r="1518" s="1" customFormat="1" x14ac:dyDescent="0.25"/>
    <row r="1519" s="1" customFormat="1" x14ac:dyDescent="0.25"/>
    <row r="1520" s="1" customFormat="1" x14ac:dyDescent="0.25"/>
    <row r="1521" s="1" customFormat="1" x14ac:dyDescent="0.25"/>
    <row r="1522" s="1" customFormat="1" x14ac:dyDescent="0.25"/>
    <row r="1523" s="1" customFormat="1" x14ac:dyDescent="0.25"/>
    <row r="1524" s="1" customFormat="1" x14ac:dyDescent="0.25"/>
    <row r="1525" s="1" customFormat="1" x14ac:dyDescent="0.25"/>
    <row r="1526" s="1" customFormat="1" x14ac:dyDescent="0.25"/>
    <row r="1527" s="1" customFormat="1" x14ac:dyDescent="0.25"/>
    <row r="1528" s="1" customFormat="1" x14ac:dyDescent="0.25"/>
    <row r="1529" s="1" customFormat="1" x14ac:dyDescent="0.25"/>
    <row r="1530" s="1" customFormat="1" x14ac:dyDescent="0.25"/>
    <row r="1531" s="1" customFormat="1" x14ac:dyDescent="0.25"/>
    <row r="1532" s="1" customFormat="1" x14ac:dyDescent="0.25"/>
    <row r="1533" s="1" customFormat="1" x14ac:dyDescent="0.25"/>
    <row r="1534" s="1" customFormat="1" x14ac:dyDescent="0.25"/>
    <row r="1535" s="1" customFormat="1" x14ac:dyDescent="0.25"/>
    <row r="1536" s="1" customFormat="1" x14ac:dyDescent="0.25"/>
    <row r="1537" s="1" customFormat="1" x14ac:dyDescent="0.25"/>
    <row r="1538" s="1" customFormat="1" x14ac:dyDescent="0.25"/>
    <row r="1539" s="1" customFormat="1" x14ac:dyDescent="0.25"/>
    <row r="1540" s="1" customFormat="1" x14ac:dyDescent="0.25"/>
    <row r="1541" s="1" customFormat="1" x14ac:dyDescent="0.25"/>
    <row r="1542" s="1" customFormat="1" x14ac:dyDescent="0.25"/>
    <row r="1543" s="1" customFormat="1" x14ac:dyDescent="0.25"/>
    <row r="1544" s="1" customFormat="1" x14ac:dyDescent="0.25"/>
    <row r="1545" s="1" customFormat="1" x14ac:dyDescent="0.25"/>
    <row r="1546" s="1" customFormat="1" x14ac:dyDescent="0.25"/>
    <row r="1547" s="1" customFormat="1" x14ac:dyDescent="0.25"/>
    <row r="1548" s="1" customFormat="1" x14ac:dyDescent="0.25"/>
    <row r="1549" s="1" customFormat="1" x14ac:dyDescent="0.25"/>
    <row r="1550" s="1" customFormat="1" x14ac:dyDescent="0.25"/>
    <row r="1551" s="1" customFormat="1" x14ac:dyDescent="0.25"/>
    <row r="1552" s="1" customFormat="1" x14ac:dyDescent="0.25"/>
    <row r="1553" s="1" customFormat="1" x14ac:dyDescent="0.25"/>
    <row r="1554" s="1" customFormat="1" x14ac:dyDescent="0.25"/>
    <row r="1555" s="1" customFormat="1" x14ac:dyDescent="0.25"/>
    <row r="1556" s="1" customFormat="1" x14ac:dyDescent="0.25"/>
    <row r="1557" s="1" customFormat="1" x14ac:dyDescent="0.25"/>
    <row r="1558" s="1" customFormat="1" x14ac:dyDescent="0.25"/>
    <row r="1559" s="1" customFormat="1" x14ac:dyDescent="0.25"/>
    <row r="1560" s="1" customFormat="1" x14ac:dyDescent="0.25"/>
    <row r="1561" s="1" customFormat="1" x14ac:dyDescent="0.25"/>
    <row r="1562" s="1" customFormat="1" x14ac:dyDescent="0.25"/>
    <row r="1563" s="1" customFormat="1" x14ac:dyDescent="0.25"/>
    <row r="1564" s="1" customFormat="1" x14ac:dyDescent="0.25"/>
    <row r="1565" s="1" customFormat="1" x14ac:dyDescent="0.25"/>
    <row r="1566" s="1" customFormat="1" x14ac:dyDescent="0.25"/>
    <row r="1567" s="1" customFormat="1" x14ac:dyDescent="0.25"/>
    <row r="1568" s="1" customFormat="1" x14ac:dyDescent="0.25"/>
    <row r="1569" s="1" customFormat="1" x14ac:dyDescent="0.25"/>
    <row r="1570" s="1" customFormat="1" x14ac:dyDescent="0.25"/>
    <row r="1571" s="1" customFormat="1" x14ac:dyDescent="0.25"/>
    <row r="1572" s="1" customFormat="1" x14ac:dyDescent="0.25"/>
    <row r="1573" s="1" customFormat="1" x14ac:dyDescent="0.25"/>
    <row r="1574" s="1" customFormat="1" x14ac:dyDescent="0.25"/>
    <row r="1575" s="1" customFormat="1" x14ac:dyDescent="0.25"/>
    <row r="1576" s="1" customFormat="1" x14ac:dyDescent="0.25"/>
    <row r="1577" s="1" customFormat="1" x14ac:dyDescent="0.25"/>
    <row r="1578" s="1" customFormat="1" x14ac:dyDescent="0.25"/>
    <row r="1579" s="1" customFormat="1" x14ac:dyDescent="0.25"/>
    <row r="1580" s="1" customFormat="1" x14ac:dyDescent="0.25"/>
    <row r="1581" s="1" customFormat="1" x14ac:dyDescent="0.25"/>
    <row r="1582" s="1" customFormat="1" x14ac:dyDescent="0.25"/>
    <row r="1583" s="1" customFormat="1" x14ac:dyDescent="0.25"/>
    <row r="1584" s="1" customFormat="1" x14ac:dyDescent="0.25"/>
    <row r="1585" s="1" customFormat="1" x14ac:dyDescent="0.25"/>
    <row r="1586" s="1" customFormat="1" x14ac:dyDescent="0.25"/>
    <row r="1587" s="1" customFormat="1" x14ac:dyDescent="0.25"/>
    <row r="1588" s="1" customFormat="1" x14ac:dyDescent="0.25"/>
    <row r="1589" s="1" customFormat="1" x14ac:dyDescent="0.25"/>
    <row r="1590" s="1" customFormat="1" x14ac:dyDescent="0.25"/>
    <row r="1591" s="1" customFormat="1" x14ac:dyDescent="0.25"/>
    <row r="1592" s="1" customFormat="1" x14ac:dyDescent="0.25"/>
    <row r="1593" s="1" customFormat="1" x14ac:dyDescent="0.25"/>
    <row r="1594" s="1" customFormat="1" x14ac:dyDescent="0.25"/>
    <row r="1595" s="1" customFormat="1" x14ac:dyDescent="0.25"/>
    <row r="1596" s="1" customFormat="1" x14ac:dyDescent="0.25"/>
    <row r="1597" s="1" customFormat="1" x14ac:dyDescent="0.25"/>
    <row r="1598" s="1" customFormat="1" x14ac:dyDescent="0.25"/>
    <row r="1599" s="1" customFormat="1" x14ac:dyDescent="0.25"/>
    <row r="1600" s="1" customFormat="1" x14ac:dyDescent="0.25"/>
    <row r="1601" s="1" customFormat="1" x14ac:dyDescent="0.25"/>
    <row r="1602" s="1" customFormat="1" x14ac:dyDescent="0.25"/>
    <row r="1603" s="1" customFormat="1" x14ac:dyDescent="0.25"/>
    <row r="1604" s="1" customFormat="1" x14ac:dyDescent="0.25"/>
    <row r="1605" s="1" customFormat="1" x14ac:dyDescent="0.25"/>
    <row r="1606" s="1" customFormat="1" x14ac:dyDescent="0.25"/>
    <row r="1607" s="1" customFormat="1" x14ac:dyDescent="0.25"/>
    <row r="1608" s="1" customFormat="1" x14ac:dyDescent="0.25"/>
    <row r="1609" s="1" customFormat="1" x14ac:dyDescent="0.25"/>
    <row r="1610" s="1" customFormat="1" x14ac:dyDescent="0.25"/>
    <row r="1611" s="1" customFormat="1" x14ac:dyDescent="0.25"/>
    <row r="1612" s="1" customFormat="1" x14ac:dyDescent="0.25"/>
    <row r="1613" s="1" customFormat="1" x14ac:dyDescent="0.25"/>
    <row r="1614" s="1" customFormat="1" x14ac:dyDescent="0.25"/>
    <row r="1615" s="1" customFormat="1" x14ac:dyDescent="0.25"/>
    <row r="1616" s="1" customFormat="1" x14ac:dyDescent="0.25"/>
    <row r="1617" s="1" customFormat="1" x14ac:dyDescent="0.25"/>
    <row r="1618" s="1" customFormat="1" x14ac:dyDescent="0.25"/>
    <row r="1619" s="1" customFormat="1" x14ac:dyDescent="0.25"/>
    <row r="1620" s="1" customFormat="1" x14ac:dyDescent="0.25"/>
    <row r="1621" s="1" customFormat="1" x14ac:dyDescent="0.25"/>
    <row r="1622" s="1" customFormat="1" x14ac:dyDescent="0.25"/>
    <row r="1623" s="1" customFormat="1" x14ac:dyDescent="0.25"/>
    <row r="1624" s="1" customFormat="1" x14ac:dyDescent="0.25"/>
    <row r="1625" s="1" customFormat="1" x14ac:dyDescent="0.25"/>
    <row r="1626" s="1" customFormat="1" x14ac:dyDescent="0.25"/>
    <row r="1627" s="1" customFormat="1" x14ac:dyDescent="0.25"/>
    <row r="1628" s="1" customFormat="1" x14ac:dyDescent="0.25"/>
    <row r="1629" s="1" customFormat="1" x14ac:dyDescent="0.25"/>
    <row r="1630" s="1" customFormat="1" x14ac:dyDescent="0.25"/>
    <row r="1631" s="1" customFormat="1" x14ac:dyDescent="0.25"/>
    <row r="1632" s="1" customFormat="1" x14ac:dyDescent="0.25"/>
    <row r="1633" s="1" customFormat="1" x14ac:dyDescent="0.25"/>
    <row r="1634" s="1" customFormat="1" x14ac:dyDescent="0.25"/>
    <row r="1635" s="1" customFormat="1" x14ac:dyDescent="0.25"/>
    <row r="1636" s="1" customFormat="1" x14ac:dyDescent="0.25"/>
    <row r="1637" s="1" customFormat="1" x14ac:dyDescent="0.25"/>
    <row r="1638" s="1" customFormat="1" x14ac:dyDescent="0.25"/>
    <row r="1639" s="1" customFormat="1" x14ac:dyDescent="0.25"/>
    <row r="1640" s="1" customFormat="1" x14ac:dyDescent="0.25"/>
    <row r="1641" s="1" customFormat="1" x14ac:dyDescent="0.25"/>
    <row r="1642" s="1" customFormat="1" x14ac:dyDescent="0.25"/>
    <row r="1643" s="1" customFormat="1" x14ac:dyDescent="0.25"/>
    <row r="1644" s="1" customFormat="1" x14ac:dyDescent="0.25"/>
    <row r="1645" s="1" customFormat="1" x14ac:dyDescent="0.25"/>
    <row r="1646" s="1" customFormat="1" x14ac:dyDescent="0.25"/>
    <row r="1647" s="1" customFormat="1" x14ac:dyDescent="0.25"/>
    <row r="1648" s="1" customFormat="1" x14ac:dyDescent="0.25"/>
    <row r="1649" s="1" customFormat="1" x14ac:dyDescent="0.25"/>
    <row r="1650" s="1" customFormat="1" x14ac:dyDescent="0.25"/>
    <row r="1651" s="1" customFormat="1" x14ac:dyDescent="0.25"/>
    <row r="1652" s="1" customFormat="1" x14ac:dyDescent="0.25"/>
    <row r="1653" s="1" customFormat="1" x14ac:dyDescent="0.25"/>
    <row r="1654" s="1" customFormat="1" x14ac:dyDescent="0.25"/>
    <row r="1655" s="1" customFormat="1" x14ac:dyDescent="0.25"/>
    <row r="1656" s="1" customFormat="1" x14ac:dyDescent="0.25"/>
    <row r="1657" s="1" customFormat="1" x14ac:dyDescent="0.25"/>
    <row r="1658" s="1" customFormat="1" x14ac:dyDescent="0.25"/>
    <row r="1659" s="1" customFormat="1" x14ac:dyDescent="0.25"/>
    <row r="1660" s="1" customFormat="1" x14ac:dyDescent="0.25"/>
    <row r="1661" s="1" customFormat="1" x14ac:dyDescent="0.25"/>
    <row r="1662" s="1" customFormat="1" x14ac:dyDescent="0.25"/>
    <row r="1663" s="1" customFormat="1" x14ac:dyDescent="0.25"/>
    <row r="1664" s="1" customFormat="1" x14ac:dyDescent="0.25"/>
    <row r="1665" s="1" customFormat="1" x14ac:dyDescent="0.25"/>
    <row r="1666" s="1" customFormat="1" x14ac:dyDescent="0.25"/>
    <row r="1667" s="1" customFormat="1" x14ac:dyDescent="0.25"/>
    <row r="1668" s="1" customFormat="1" x14ac:dyDescent="0.25"/>
    <row r="1669" s="1" customFormat="1" x14ac:dyDescent="0.25"/>
    <row r="1670" s="1" customFormat="1" x14ac:dyDescent="0.25"/>
    <row r="1671" s="1" customFormat="1" x14ac:dyDescent="0.25"/>
    <row r="1672" s="1" customFormat="1" x14ac:dyDescent="0.25"/>
    <row r="1673" s="1" customFormat="1" x14ac:dyDescent="0.25"/>
    <row r="1674" s="1" customFormat="1" x14ac:dyDescent="0.25"/>
    <row r="1675" s="1" customFormat="1" x14ac:dyDescent="0.25"/>
    <row r="1676" s="1" customFormat="1" x14ac:dyDescent="0.25"/>
    <row r="1677" s="1" customFormat="1" x14ac:dyDescent="0.25"/>
    <row r="1678" s="1" customFormat="1" x14ac:dyDescent="0.25"/>
    <row r="1679" s="1" customFormat="1" x14ac:dyDescent="0.25"/>
    <row r="1680" s="1" customFormat="1" x14ac:dyDescent="0.25"/>
    <row r="1681" s="1" customFormat="1" x14ac:dyDescent="0.25"/>
    <row r="1682" s="1" customFormat="1" x14ac:dyDescent="0.25"/>
    <row r="1683" s="1" customFormat="1" x14ac:dyDescent="0.25"/>
    <row r="1684" s="1" customFormat="1" x14ac:dyDescent="0.25"/>
    <row r="1685" s="1" customFormat="1" x14ac:dyDescent="0.25"/>
    <row r="1686" s="1" customFormat="1" x14ac:dyDescent="0.25"/>
    <row r="1687" s="1" customFormat="1" x14ac:dyDescent="0.25"/>
    <row r="1688" s="1" customFormat="1" x14ac:dyDescent="0.25"/>
    <row r="1689" s="1" customFormat="1" x14ac:dyDescent="0.25"/>
    <row r="1690" s="1" customFormat="1" x14ac:dyDescent="0.25"/>
    <row r="1691" s="1" customFormat="1" x14ac:dyDescent="0.25"/>
    <row r="1692" s="1" customFormat="1" x14ac:dyDescent="0.25"/>
    <row r="1693" s="1" customFormat="1" x14ac:dyDescent="0.25"/>
    <row r="1694" s="1" customFormat="1" x14ac:dyDescent="0.25"/>
    <row r="1695" s="1" customFormat="1" x14ac:dyDescent="0.25"/>
    <row r="1696" s="1" customFormat="1" x14ac:dyDescent="0.25"/>
    <row r="1697" s="1" customFormat="1" x14ac:dyDescent="0.25"/>
    <row r="1698" s="1" customFormat="1" x14ac:dyDescent="0.25"/>
    <row r="1699" s="1" customFormat="1" x14ac:dyDescent="0.25"/>
    <row r="1700" s="1" customFormat="1" x14ac:dyDescent="0.25"/>
    <row r="1701" s="1" customFormat="1" x14ac:dyDescent="0.25"/>
    <row r="1702" s="1" customFormat="1" x14ac:dyDescent="0.25"/>
    <row r="1703" s="1" customFormat="1" x14ac:dyDescent="0.25"/>
    <row r="1704" s="1" customFormat="1" x14ac:dyDescent="0.25"/>
    <row r="1705" s="1" customFormat="1" x14ac:dyDescent="0.25"/>
    <row r="1706" s="1" customFormat="1" x14ac:dyDescent="0.25"/>
    <row r="1707" s="1" customFormat="1" x14ac:dyDescent="0.25"/>
    <row r="1708" s="1" customFormat="1" x14ac:dyDescent="0.25"/>
    <row r="1709" s="1" customFormat="1" x14ac:dyDescent="0.25"/>
    <row r="1710" s="1" customFormat="1" x14ac:dyDescent="0.25"/>
    <row r="1711" s="1" customFormat="1" x14ac:dyDescent="0.25"/>
    <row r="1712" s="1" customFormat="1" x14ac:dyDescent="0.25"/>
    <row r="1713" s="1" customFormat="1" x14ac:dyDescent="0.25"/>
    <row r="1714" s="1" customFormat="1" x14ac:dyDescent="0.25"/>
    <row r="1715" s="1" customFormat="1" x14ac:dyDescent="0.25"/>
    <row r="1716" s="1" customFormat="1" x14ac:dyDescent="0.25"/>
    <row r="1717" s="1" customFormat="1" x14ac:dyDescent="0.25"/>
    <row r="1718" s="1" customFormat="1" x14ac:dyDescent="0.25"/>
    <row r="1719" s="1" customFormat="1" x14ac:dyDescent="0.25"/>
    <row r="1720" s="1" customFormat="1" x14ac:dyDescent="0.25"/>
    <row r="1721" s="1" customFormat="1" x14ac:dyDescent="0.25"/>
    <row r="1722" s="1" customFormat="1" x14ac:dyDescent="0.25"/>
    <row r="1723" s="1" customFormat="1" x14ac:dyDescent="0.25"/>
    <row r="1724" s="1" customFormat="1" x14ac:dyDescent="0.25"/>
    <row r="1725" s="1" customFormat="1" x14ac:dyDescent="0.25"/>
    <row r="1726" s="1" customFormat="1" x14ac:dyDescent="0.25"/>
    <row r="1727" s="1" customFormat="1" x14ac:dyDescent="0.25"/>
    <row r="1728" s="1" customFormat="1" x14ac:dyDescent="0.25"/>
    <row r="1729" s="1" customFormat="1" x14ac:dyDescent="0.25"/>
    <row r="1730" s="1" customFormat="1" x14ac:dyDescent="0.25"/>
    <row r="1731" s="1" customFormat="1" x14ac:dyDescent="0.25"/>
    <row r="1732" s="1" customFormat="1" x14ac:dyDescent="0.25"/>
    <row r="1733" s="1" customFormat="1" x14ac:dyDescent="0.25"/>
    <row r="1734" s="1" customFormat="1" x14ac:dyDescent="0.25"/>
    <row r="1735" s="1" customFormat="1" x14ac:dyDescent="0.25"/>
  </sheetData>
  <mergeCells count="13">
    <mergeCell ref="AM4:AP4"/>
    <mergeCell ref="AG22:AI22"/>
    <mergeCell ref="AG23:AI23"/>
    <mergeCell ref="C3:F3"/>
    <mergeCell ref="G3:J3"/>
    <mergeCell ref="K3:L3"/>
    <mergeCell ref="M3:N3"/>
    <mergeCell ref="AG3:AI3"/>
    <mergeCell ref="AA28:AE28"/>
    <mergeCell ref="AA22:AA24"/>
    <mergeCell ref="AB22:AB24"/>
    <mergeCell ref="AC22:AC24"/>
    <mergeCell ref="AD22:AD24"/>
  </mergeCells>
  <conditionalFormatting sqref="AC31">
    <cfRule type="expression" dxfId="4" priority="1">
      <formula>AE31&lt;0</formula>
    </cfRule>
  </conditionalFormatting>
  <printOptions horizontalCentered="1" verticalCentered="1"/>
  <pageMargins left="0.19685039370078741" right="0.19685039370078741" top="0.51181102362204722" bottom="0.51181102362204722" header="0.31496062992125984" footer="0.31496062992125984"/>
  <pageSetup paperSize="9" scale="95" orientation="portrait" r:id="rId1"/>
  <headerFooter>
    <oddFooter>&amp;C&amp;10&amp;Z&amp;F</oddFooter>
  </headerFooter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Q1735"/>
  <sheetViews>
    <sheetView topLeftCell="A11" zoomScaleNormal="100" workbookViewId="0">
      <pane xSplit="28044" topLeftCell="AL1"/>
      <selection activeCell="D37" sqref="D37"/>
      <selection pane="topRight" activeCell="AL21" sqref="AL21"/>
    </sheetView>
  </sheetViews>
  <sheetFormatPr defaultColWidth="9.109375" defaultRowHeight="13.8" x14ac:dyDescent="0.25"/>
  <cols>
    <col min="1" max="1" width="9.5546875" style="1" customWidth="1"/>
    <col min="2" max="2" width="7.6640625" style="1" customWidth="1"/>
    <col min="3" max="3" width="6.5546875" style="10" customWidth="1"/>
    <col min="4" max="4" width="6.109375" style="1" customWidth="1"/>
    <col min="5" max="5" width="7.5546875" style="1" customWidth="1"/>
    <col min="6" max="6" width="9.33203125" style="10" customWidth="1"/>
    <col min="7" max="7" width="7.109375" style="10" customWidth="1"/>
    <col min="8" max="8" width="8.44140625" style="1" customWidth="1"/>
    <col min="9" max="9" width="7.44140625" style="1" customWidth="1"/>
    <col min="10" max="10" width="7" style="10" customWidth="1"/>
    <col min="11" max="11" width="5.6640625" style="1" customWidth="1"/>
    <col min="12" max="12" width="6" style="1" customWidth="1"/>
    <col min="13" max="13" width="7" style="10" customWidth="1"/>
    <col min="14" max="14" width="9.5546875" style="1" customWidth="1"/>
    <col min="15" max="26" width="9.109375" style="1"/>
    <col min="27" max="27" width="8.88671875" style="1" customWidth="1"/>
    <col min="28" max="32" width="9.109375" style="1"/>
    <col min="33" max="33" width="15" style="1" customWidth="1"/>
    <col min="34" max="34" width="12.5546875" style="1" customWidth="1"/>
    <col min="35" max="35" width="10.44140625" style="1" bestFit="1" customWidth="1"/>
    <col min="36" max="42" width="9.109375" style="1"/>
    <col min="43" max="43" width="10.44140625" style="1" bestFit="1" customWidth="1"/>
    <col min="44" max="16384" width="9.109375" style="1"/>
  </cols>
  <sheetData>
    <row r="1" spans="1:43" s="12" customFormat="1" ht="21" x14ac:dyDescent="0.4">
      <c r="A1" s="8" t="s">
        <v>0</v>
      </c>
      <c r="B1" s="8"/>
    </row>
    <row r="2" spans="1:43" s="13" customFormat="1" ht="28.2" thickBot="1" x14ac:dyDescent="0.5">
      <c r="A2" s="9" t="s">
        <v>113</v>
      </c>
      <c r="B2" s="1"/>
    </row>
    <row r="3" spans="1:43" ht="47.25" customHeight="1" thickBot="1" x14ac:dyDescent="0.35">
      <c r="A3" s="6"/>
      <c r="B3" s="7"/>
      <c r="C3" s="602" t="s">
        <v>3</v>
      </c>
      <c r="D3" s="602"/>
      <c r="E3" s="602"/>
      <c r="F3" s="602"/>
      <c r="G3" s="602" t="s">
        <v>4</v>
      </c>
      <c r="H3" s="603"/>
      <c r="I3" s="603"/>
      <c r="J3" s="603"/>
      <c r="K3" s="604" t="s">
        <v>22</v>
      </c>
      <c r="L3" s="605"/>
      <c r="M3" s="606" t="s">
        <v>5</v>
      </c>
      <c r="N3" s="607"/>
      <c r="AA3" s="388" t="s">
        <v>25</v>
      </c>
      <c r="AB3" s="20" t="s">
        <v>26</v>
      </c>
      <c r="AC3" s="20" t="s">
        <v>27</v>
      </c>
      <c r="AD3" s="20" t="s">
        <v>28</v>
      </c>
      <c r="AE3" s="20" t="s">
        <v>29</v>
      </c>
      <c r="AF3" s="21" t="s">
        <v>30</v>
      </c>
      <c r="AG3" s="586" t="s">
        <v>31</v>
      </c>
      <c r="AH3" s="587"/>
      <c r="AI3" s="588"/>
      <c r="AM3" s="19" t="s">
        <v>1</v>
      </c>
      <c r="AN3" s="19" t="s">
        <v>2</v>
      </c>
      <c r="AO3" s="19" t="s">
        <v>65</v>
      </c>
      <c r="AP3" s="19" t="s">
        <v>66</v>
      </c>
      <c r="AQ3" s="19" t="s">
        <v>67</v>
      </c>
    </row>
    <row r="4" spans="1:43" s="3" customFormat="1" ht="53.4" thickBot="1" x14ac:dyDescent="0.3">
      <c r="A4" s="19" t="s">
        <v>1</v>
      </c>
      <c r="B4" s="19" t="s">
        <v>2</v>
      </c>
      <c r="C4" s="11" t="s">
        <v>6</v>
      </c>
      <c r="D4" s="4" t="s">
        <v>7</v>
      </c>
      <c r="E4" s="4" t="s">
        <v>8</v>
      </c>
      <c r="F4" s="11" t="s">
        <v>23</v>
      </c>
      <c r="G4" s="11" t="s">
        <v>6</v>
      </c>
      <c r="H4" s="4" t="s">
        <v>21</v>
      </c>
      <c r="I4" s="4" t="s">
        <v>8</v>
      </c>
      <c r="J4" s="11" t="s">
        <v>24</v>
      </c>
      <c r="K4" s="4" t="s">
        <v>16</v>
      </c>
      <c r="L4" s="5" t="s">
        <v>17</v>
      </c>
      <c r="M4" s="64" t="s">
        <v>54</v>
      </c>
      <c r="N4" s="73" t="s">
        <v>59</v>
      </c>
      <c r="AA4" s="84">
        <v>4.5</v>
      </c>
      <c r="AB4" s="85">
        <v>0.20599999999999999</v>
      </c>
      <c r="AC4" s="86">
        <f t="shared" ref="AC4:AC20" si="0">AA4*$AB$4</f>
        <v>0.92699999999999994</v>
      </c>
      <c r="AD4" s="87">
        <v>30</v>
      </c>
      <c r="AE4" s="88">
        <f t="shared" ref="AE4:AE20" si="1">AC4*$AD$4</f>
        <v>27.81</v>
      </c>
      <c r="AF4" s="89">
        <f>AE4*12</f>
        <v>333.71999999999997</v>
      </c>
      <c r="AG4" s="26" t="s">
        <v>2</v>
      </c>
      <c r="AH4" s="26" t="s">
        <v>32</v>
      </c>
      <c r="AI4" s="27" t="s">
        <v>33</v>
      </c>
      <c r="AM4" s="589" t="s">
        <v>68</v>
      </c>
      <c r="AN4" s="590"/>
      <c r="AO4" s="590"/>
      <c r="AP4" s="591"/>
    </row>
    <row r="5" spans="1:43" s="2" customFormat="1" ht="28.5" customHeight="1" x14ac:dyDescent="0.3">
      <c r="A5" s="74" t="s">
        <v>56</v>
      </c>
      <c r="B5" s="65">
        <v>45900</v>
      </c>
      <c r="C5" s="66">
        <v>19120</v>
      </c>
      <c r="D5" s="67"/>
      <c r="E5" s="67"/>
      <c r="F5" s="68"/>
      <c r="G5" s="66">
        <v>19121</v>
      </c>
      <c r="H5" s="67"/>
      <c r="I5" s="67"/>
      <c r="J5" s="68"/>
      <c r="K5" s="67"/>
      <c r="L5" s="67"/>
      <c r="M5" s="69"/>
      <c r="N5" s="69"/>
      <c r="AA5" s="22">
        <v>15</v>
      </c>
      <c r="AC5" s="23">
        <f t="shared" si="0"/>
        <v>3.09</v>
      </c>
      <c r="AE5" s="24">
        <f t="shared" si="1"/>
        <v>92.699999999999989</v>
      </c>
      <c r="AF5" s="25">
        <f t="shared" ref="AF5:AF20" si="2">AE5*12</f>
        <v>1112.3999999999999</v>
      </c>
      <c r="AG5" s="28">
        <v>40883</v>
      </c>
      <c r="AH5" s="2">
        <v>2011</v>
      </c>
      <c r="AI5" s="25">
        <v>2516</v>
      </c>
      <c r="AM5" s="70" t="s">
        <v>9</v>
      </c>
      <c r="AN5" s="71">
        <v>45839</v>
      </c>
      <c r="AO5" s="79"/>
      <c r="AP5" s="79"/>
      <c r="AQ5" s="79">
        <f>AO5+AP5</f>
        <v>0</v>
      </c>
    </row>
    <row r="6" spans="1:43" s="2" customFormat="1" ht="18.75" customHeight="1" x14ac:dyDescent="0.3">
      <c r="A6" s="70" t="s">
        <v>9</v>
      </c>
      <c r="B6" s="71">
        <v>45901</v>
      </c>
      <c r="C6" s="14">
        <v>19122</v>
      </c>
      <c r="D6" s="80">
        <f t="shared" ref="D6:D36" si="3">IF(C6-G5&gt;0,C6-G5,NA())</f>
        <v>1</v>
      </c>
      <c r="E6" s="80">
        <f>IF(D6=0,0,E5+D6)</f>
        <v>1</v>
      </c>
      <c r="F6" s="18">
        <v>13</v>
      </c>
      <c r="G6" s="14">
        <v>19123</v>
      </c>
      <c r="H6" s="80">
        <f>IF(G6-C6&gt;0,G6-C6,NA())</f>
        <v>1</v>
      </c>
      <c r="I6" s="80">
        <f>IF(H6=0,0,I5+H6)</f>
        <v>1</v>
      </c>
      <c r="J6" s="18">
        <v>20</v>
      </c>
      <c r="K6" s="80">
        <f t="shared" ref="K6:K36" si="4">D6+H6</f>
        <v>2</v>
      </c>
      <c r="L6" s="80">
        <f>IF(K6=0,0,L5+K6)</f>
        <v>2</v>
      </c>
      <c r="M6" s="15">
        <v>24</v>
      </c>
      <c r="N6" s="69" t="s">
        <v>82</v>
      </c>
      <c r="AA6" s="22">
        <v>20</v>
      </c>
      <c r="AC6" s="23">
        <f t="shared" si="0"/>
        <v>4.12</v>
      </c>
      <c r="AE6" s="24">
        <f t="shared" si="1"/>
        <v>123.60000000000001</v>
      </c>
      <c r="AF6" s="25">
        <f t="shared" si="2"/>
        <v>1483.2</v>
      </c>
      <c r="AG6" s="28">
        <v>41211</v>
      </c>
      <c r="AH6" s="2">
        <v>2012</v>
      </c>
      <c r="AI6" s="25">
        <v>2235</v>
      </c>
      <c r="AM6" s="70" t="s">
        <v>10</v>
      </c>
      <c r="AN6" s="71">
        <v>45840</v>
      </c>
      <c r="AO6" s="79"/>
      <c r="AP6" s="79"/>
      <c r="AQ6" s="79">
        <f t="shared" ref="AQ6:AQ35" si="5">AO6+AP6</f>
        <v>0</v>
      </c>
    </row>
    <row r="7" spans="1:43" s="2" customFormat="1" ht="18.75" customHeight="1" x14ac:dyDescent="0.3">
      <c r="A7" s="70" t="s">
        <v>10</v>
      </c>
      <c r="B7" s="71">
        <v>45902</v>
      </c>
      <c r="C7" s="14">
        <v>19125</v>
      </c>
      <c r="D7" s="80">
        <f t="shared" si="3"/>
        <v>2</v>
      </c>
      <c r="E7" s="80">
        <f t="shared" ref="E7:E36" si="6">IF(D7=0,0,E6+D7)</f>
        <v>3</v>
      </c>
      <c r="F7" s="18">
        <v>15</v>
      </c>
      <c r="G7" s="14">
        <v>19127</v>
      </c>
      <c r="H7" s="80">
        <f t="shared" ref="H7:H34" si="7">IF(G7-C7&gt;0,G7-C7,NA())</f>
        <v>2</v>
      </c>
      <c r="I7" s="80">
        <f>IF(H7=0,0,I6+H7)</f>
        <v>3</v>
      </c>
      <c r="J7" s="18">
        <v>18</v>
      </c>
      <c r="K7" s="80">
        <f t="shared" si="4"/>
        <v>4</v>
      </c>
      <c r="L7" s="80">
        <f t="shared" ref="L7:L36" si="8">IF(K7=0,0,L6+K7)</f>
        <v>6</v>
      </c>
      <c r="M7" s="15">
        <v>20</v>
      </c>
      <c r="N7" s="69" t="s">
        <v>220</v>
      </c>
      <c r="AA7" s="22">
        <v>25</v>
      </c>
      <c r="AC7" s="23">
        <f t="shared" si="0"/>
        <v>5.1499999999999995</v>
      </c>
      <c r="AE7" s="24">
        <f t="shared" si="1"/>
        <v>154.49999999999997</v>
      </c>
      <c r="AF7" s="25">
        <f t="shared" si="2"/>
        <v>1853.9999999999995</v>
      </c>
      <c r="AG7" s="28">
        <v>41355</v>
      </c>
      <c r="AH7" s="2">
        <v>2013</v>
      </c>
      <c r="AI7" s="25">
        <v>2500</v>
      </c>
      <c r="AM7" s="70" t="s">
        <v>11</v>
      </c>
      <c r="AN7" s="71">
        <v>45841</v>
      </c>
      <c r="AO7" s="79"/>
      <c r="AP7" s="79">
        <v>3</v>
      </c>
      <c r="AQ7" s="79">
        <f t="shared" si="5"/>
        <v>3</v>
      </c>
    </row>
    <row r="8" spans="1:43" s="2" customFormat="1" ht="18.75" customHeight="1" x14ac:dyDescent="0.3">
      <c r="A8" s="70" t="s">
        <v>11</v>
      </c>
      <c r="B8" s="71">
        <v>45903</v>
      </c>
      <c r="C8" s="14">
        <v>19129</v>
      </c>
      <c r="D8" s="80">
        <f t="shared" si="3"/>
        <v>2</v>
      </c>
      <c r="E8" s="80">
        <f t="shared" si="6"/>
        <v>5</v>
      </c>
      <c r="F8" s="18">
        <v>14</v>
      </c>
      <c r="G8" s="14">
        <v>19130</v>
      </c>
      <c r="H8" s="80">
        <f t="shared" si="7"/>
        <v>1</v>
      </c>
      <c r="I8" s="80">
        <f>IF(H8=0,0,I7+H8)</f>
        <v>4</v>
      </c>
      <c r="J8" s="18">
        <v>19</v>
      </c>
      <c r="K8" s="80">
        <f t="shared" si="4"/>
        <v>3</v>
      </c>
      <c r="L8" s="80">
        <f t="shared" si="8"/>
        <v>9</v>
      </c>
      <c r="M8" s="15">
        <v>22</v>
      </c>
      <c r="N8" s="69" t="s">
        <v>60</v>
      </c>
      <c r="AA8" s="22">
        <v>30</v>
      </c>
      <c r="AC8" s="23">
        <f t="shared" si="0"/>
        <v>6.18</v>
      </c>
      <c r="AE8" s="24">
        <f t="shared" si="1"/>
        <v>185.39999999999998</v>
      </c>
      <c r="AF8" s="25">
        <f t="shared" si="2"/>
        <v>2224.7999999999997</v>
      </c>
      <c r="AG8" s="28">
        <v>42003</v>
      </c>
      <c r="AH8" s="2">
        <v>2014</v>
      </c>
      <c r="AI8" s="25">
        <v>2118</v>
      </c>
      <c r="AM8" s="70" t="s">
        <v>12</v>
      </c>
      <c r="AN8" s="71">
        <v>45842</v>
      </c>
      <c r="AO8" s="79"/>
      <c r="AP8" s="79"/>
      <c r="AQ8" s="79">
        <f t="shared" si="5"/>
        <v>0</v>
      </c>
    </row>
    <row r="9" spans="1:43" s="2" customFormat="1" ht="18.75" customHeight="1" x14ac:dyDescent="0.3">
      <c r="A9" s="70" t="s">
        <v>12</v>
      </c>
      <c r="B9" s="71">
        <v>45904</v>
      </c>
      <c r="C9" s="14">
        <v>19131</v>
      </c>
      <c r="D9" s="80">
        <f t="shared" si="3"/>
        <v>1</v>
      </c>
      <c r="E9" s="80">
        <f t="shared" si="6"/>
        <v>6</v>
      </c>
      <c r="F9" s="18">
        <v>13</v>
      </c>
      <c r="G9" s="14">
        <v>19133</v>
      </c>
      <c r="H9" s="80">
        <f t="shared" si="7"/>
        <v>2</v>
      </c>
      <c r="I9" s="80">
        <f>IF(H9=0,0,I8+H9)</f>
        <v>6</v>
      </c>
      <c r="J9" s="18">
        <v>22</v>
      </c>
      <c r="K9" s="80">
        <f t="shared" si="4"/>
        <v>3</v>
      </c>
      <c r="L9" s="80">
        <f t="shared" si="8"/>
        <v>12</v>
      </c>
      <c r="M9" s="15">
        <v>25</v>
      </c>
      <c r="N9" s="69" t="s">
        <v>19</v>
      </c>
      <c r="AA9" s="22">
        <v>35</v>
      </c>
      <c r="AC9" s="23">
        <f t="shared" si="0"/>
        <v>7.21</v>
      </c>
      <c r="AE9" s="24">
        <f t="shared" si="1"/>
        <v>216.3</v>
      </c>
      <c r="AF9" s="25">
        <f t="shared" si="2"/>
        <v>2595.6000000000004</v>
      </c>
      <c r="AG9" s="22"/>
      <c r="AH9" s="2">
        <v>2015</v>
      </c>
      <c r="AI9" s="25">
        <v>2610</v>
      </c>
      <c r="AM9" s="70" t="s">
        <v>13</v>
      </c>
      <c r="AN9" s="71">
        <v>45843</v>
      </c>
      <c r="AO9" s="79"/>
      <c r="AP9" s="79"/>
      <c r="AQ9" s="79">
        <f t="shared" si="5"/>
        <v>0</v>
      </c>
    </row>
    <row r="10" spans="1:43" s="2" customFormat="1" ht="19.5" customHeight="1" x14ac:dyDescent="0.3">
      <c r="A10" s="70" t="s">
        <v>13</v>
      </c>
      <c r="B10" s="71">
        <v>45905</v>
      </c>
      <c r="C10" s="14">
        <v>19134</v>
      </c>
      <c r="D10" s="80">
        <f t="shared" si="3"/>
        <v>1</v>
      </c>
      <c r="E10" s="80">
        <f t="shared" si="6"/>
        <v>7</v>
      </c>
      <c r="F10" s="18">
        <v>13</v>
      </c>
      <c r="G10" s="14">
        <v>19135</v>
      </c>
      <c r="H10" s="80">
        <f t="shared" si="7"/>
        <v>1</v>
      </c>
      <c r="I10" s="80">
        <f>IF(H10=0,0,I9+H10)</f>
        <v>7</v>
      </c>
      <c r="J10" s="18">
        <v>19</v>
      </c>
      <c r="K10" s="80">
        <f t="shared" si="4"/>
        <v>2</v>
      </c>
      <c r="L10" s="80">
        <f t="shared" si="8"/>
        <v>14</v>
      </c>
      <c r="M10" s="15">
        <v>26</v>
      </c>
      <c r="N10" s="69" t="s">
        <v>77</v>
      </c>
      <c r="AA10" s="22">
        <v>40</v>
      </c>
      <c r="AC10" s="23">
        <f t="shared" si="0"/>
        <v>8.24</v>
      </c>
      <c r="AE10" s="24">
        <f t="shared" si="1"/>
        <v>247.20000000000002</v>
      </c>
      <c r="AF10" s="25">
        <f t="shared" si="2"/>
        <v>2966.4</v>
      </c>
      <c r="AG10" s="28">
        <v>42649</v>
      </c>
      <c r="AH10" s="2">
        <v>2016</v>
      </c>
      <c r="AI10" s="25">
        <v>2518</v>
      </c>
      <c r="AM10" s="70" t="s">
        <v>14</v>
      </c>
      <c r="AN10" s="71">
        <v>45844</v>
      </c>
      <c r="AO10" s="79"/>
      <c r="AP10" s="79">
        <v>4</v>
      </c>
      <c r="AQ10" s="79">
        <f t="shared" si="5"/>
        <v>4</v>
      </c>
    </row>
    <row r="11" spans="1:43" s="2" customFormat="1" ht="18.75" customHeight="1" x14ac:dyDescent="0.3">
      <c r="A11" s="70" t="s">
        <v>14</v>
      </c>
      <c r="B11" s="71">
        <v>45906</v>
      </c>
      <c r="C11" s="14">
        <v>19136</v>
      </c>
      <c r="D11" s="80">
        <f t="shared" si="3"/>
        <v>1</v>
      </c>
      <c r="E11" s="80">
        <f t="shared" si="6"/>
        <v>8</v>
      </c>
      <c r="F11" s="18">
        <v>15</v>
      </c>
      <c r="G11" s="14">
        <v>19137</v>
      </c>
      <c r="H11" s="80">
        <f t="shared" si="7"/>
        <v>1</v>
      </c>
      <c r="I11" s="80">
        <f t="shared" ref="I11:I13" si="9">IF(H11=0,0,I10+H11)</f>
        <v>8</v>
      </c>
      <c r="J11" s="18">
        <v>18</v>
      </c>
      <c r="K11" s="80">
        <f t="shared" si="4"/>
        <v>2</v>
      </c>
      <c r="L11" s="80">
        <f t="shared" si="8"/>
        <v>16</v>
      </c>
      <c r="M11" s="15">
        <v>21</v>
      </c>
      <c r="N11" s="69" t="s">
        <v>82</v>
      </c>
      <c r="AA11" s="22">
        <v>45</v>
      </c>
      <c r="AC11" s="23">
        <f t="shared" si="0"/>
        <v>9.27</v>
      </c>
      <c r="AE11" s="24">
        <f t="shared" si="1"/>
        <v>278.09999999999997</v>
      </c>
      <c r="AF11" s="25">
        <f t="shared" si="2"/>
        <v>3337.2</v>
      </c>
      <c r="AG11" s="28">
        <v>42816</v>
      </c>
      <c r="AH11" s="2">
        <v>2017</v>
      </c>
      <c r="AI11" s="25">
        <v>2763</v>
      </c>
      <c r="AM11" s="70" t="s">
        <v>15</v>
      </c>
      <c r="AN11" s="71">
        <v>45845</v>
      </c>
      <c r="AO11" s="79"/>
      <c r="AP11" s="79"/>
      <c r="AQ11" s="79">
        <f t="shared" si="5"/>
        <v>0</v>
      </c>
    </row>
    <row r="12" spans="1:43" s="2" customFormat="1" ht="18.75" customHeight="1" x14ac:dyDescent="0.3">
      <c r="A12" s="70" t="s">
        <v>15</v>
      </c>
      <c r="B12" s="71">
        <v>45907</v>
      </c>
      <c r="C12" s="14">
        <v>19138</v>
      </c>
      <c r="D12" s="80">
        <f t="shared" si="3"/>
        <v>1</v>
      </c>
      <c r="E12" s="80">
        <f t="shared" si="6"/>
        <v>9</v>
      </c>
      <c r="F12" s="18">
        <v>13</v>
      </c>
      <c r="G12" s="14">
        <v>19139</v>
      </c>
      <c r="H12" s="80">
        <f t="shared" si="7"/>
        <v>1</v>
      </c>
      <c r="I12" s="80">
        <f t="shared" si="9"/>
        <v>9</v>
      </c>
      <c r="J12" s="18">
        <v>16</v>
      </c>
      <c r="K12" s="80">
        <f t="shared" si="4"/>
        <v>2</v>
      </c>
      <c r="L12" s="80">
        <f t="shared" si="8"/>
        <v>18</v>
      </c>
      <c r="M12" s="15">
        <v>20</v>
      </c>
      <c r="N12" s="69" t="s">
        <v>18</v>
      </c>
      <c r="AA12" s="22">
        <v>50</v>
      </c>
      <c r="AC12" s="23">
        <f t="shared" si="0"/>
        <v>10.299999999999999</v>
      </c>
      <c r="AE12" s="24">
        <f t="shared" si="1"/>
        <v>308.99999999999994</v>
      </c>
      <c r="AF12" s="25">
        <f t="shared" si="2"/>
        <v>3707.9999999999991</v>
      </c>
      <c r="AG12" s="28">
        <v>43137</v>
      </c>
      <c r="AH12" s="2">
        <v>2018</v>
      </c>
      <c r="AI12" s="25">
        <v>2475</v>
      </c>
      <c r="AM12" s="70" t="s">
        <v>9</v>
      </c>
      <c r="AN12" s="71">
        <v>45846</v>
      </c>
      <c r="AO12" s="79"/>
      <c r="AP12" s="79">
        <v>2</v>
      </c>
      <c r="AQ12" s="79">
        <f t="shared" si="5"/>
        <v>2</v>
      </c>
    </row>
    <row r="13" spans="1:43" s="2" customFormat="1" ht="18.75" customHeight="1" x14ac:dyDescent="0.3">
      <c r="A13" s="70" t="s">
        <v>9</v>
      </c>
      <c r="B13" s="71">
        <v>45908</v>
      </c>
      <c r="C13" s="14">
        <v>19143</v>
      </c>
      <c r="D13" s="80">
        <f t="shared" si="3"/>
        <v>4</v>
      </c>
      <c r="E13" s="80">
        <f t="shared" si="6"/>
        <v>13</v>
      </c>
      <c r="F13" s="18">
        <v>10</v>
      </c>
      <c r="G13" s="14">
        <v>19144</v>
      </c>
      <c r="H13" s="80">
        <f t="shared" si="7"/>
        <v>1</v>
      </c>
      <c r="I13" s="80">
        <f t="shared" si="9"/>
        <v>10</v>
      </c>
      <c r="J13" s="18">
        <v>19</v>
      </c>
      <c r="K13" s="80">
        <f t="shared" si="4"/>
        <v>5</v>
      </c>
      <c r="L13" s="80">
        <f t="shared" si="8"/>
        <v>23</v>
      </c>
      <c r="M13" s="15">
        <v>23</v>
      </c>
      <c r="N13" s="69" t="s">
        <v>19</v>
      </c>
      <c r="AA13" s="22">
        <v>55</v>
      </c>
      <c r="AC13" s="23">
        <f t="shared" si="0"/>
        <v>11.33</v>
      </c>
      <c r="AE13" s="24">
        <f t="shared" si="1"/>
        <v>339.9</v>
      </c>
      <c r="AF13" s="25">
        <f t="shared" si="2"/>
        <v>4078.7999999999997</v>
      </c>
      <c r="AG13" s="28">
        <v>43486</v>
      </c>
      <c r="AH13" s="2">
        <v>2019</v>
      </c>
      <c r="AI13" s="25">
        <v>2755</v>
      </c>
      <c r="AM13" s="70" t="s">
        <v>10</v>
      </c>
      <c r="AN13" s="71">
        <v>45847</v>
      </c>
      <c r="AO13" s="79"/>
      <c r="AP13" s="79"/>
      <c r="AQ13" s="79">
        <f t="shared" si="5"/>
        <v>0</v>
      </c>
    </row>
    <row r="14" spans="1:43" s="2" customFormat="1" ht="18.75" customHeight="1" x14ac:dyDescent="0.3">
      <c r="A14" s="70" t="s">
        <v>10</v>
      </c>
      <c r="B14" s="71">
        <v>45909</v>
      </c>
      <c r="C14" s="14">
        <v>19146</v>
      </c>
      <c r="D14" s="80">
        <f t="shared" si="3"/>
        <v>2</v>
      </c>
      <c r="E14" s="80">
        <f t="shared" si="6"/>
        <v>15</v>
      </c>
      <c r="F14" s="18">
        <v>14</v>
      </c>
      <c r="G14" s="14">
        <v>19148</v>
      </c>
      <c r="H14" s="80">
        <f t="shared" si="7"/>
        <v>2</v>
      </c>
      <c r="I14" s="80">
        <f>IF(H14=0,0,I13+H14)</f>
        <v>12</v>
      </c>
      <c r="J14" s="18">
        <v>19</v>
      </c>
      <c r="K14" s="80">
        <f t="shared" si="4"/>
        <v>4</v>
      </c>
      <c r="L14" s="80">
        <f t="shared" si="8"/>
        <v>27</v>
      </c>
      <c r="M14" s="15">
        <v>23</v>
      </c>
      <c r="N14" s="69" t="s">
        <v>18</v>
      </c>
      <c r="AA14" s="22">
        <v>60</v>
      </c>
      <c r="AC14" s="23">
        <f t="shared" si="0"/>
        <v>12.36</v>
      </c>
      <c r="AE14" s="24">
        <f t="shared" si="1"/>
        <v>370.79999999999995</v>
      </c>
      <c r="AF14" s="25">
        <f t="shared" si="2"/>
        <v>4449.5999999999995</v>
      </c>
      <c r="AG14" s="28">
        <v>43843</v>
      </c>
      <c r="AH14" s="2">
        <v>2020</v>
      </c>
      <c r="AI14" s="25">
        <v>2567</v>
      </c>
      <c r="AM14" s="70" t="s">
        <v>11</v>
      </c>
      <c r="AN14" s="71">
        <v>45848</v>
      </c>
      <c r="AO14" s="79"/>
      <c r="AP14" s="79"/>
      <c r="AQ14" s="79">
        <f t="shared" si="5"/>
        <v>0</v>
      </c>
    </row>
    <row r="15" spans="1:43" s="2" customFormat="1" ht="18.75" customHeight="1" x14ac:dyDescent="0.3">
      <c r="A15" s="70" t="s">
        <v>11</v>
      </c>
      <c r="B15" s="71">
        <v>45910</v>
      </c>
      <c r="C15" s="14">
        <v>19150</v>
      </c>
      <c r="D15" s="80">
        <f t="shared" si="3"/>
        <v>2</v>
      </c>
      <c r="E15" s="80">
        <f t="shared" si="6"/>
        <v>17</v>
      </c>
      <c r="F15" s="18">
        <v>15</v>
      </c>
      <c r="G15" s="14">
        <v>19152</v>
      </c>
      <c r="H15" s="80">
        <f t="shared" si="7"/>
        <v>2</v>
      </c>
      <c r="I15" s="80">
        <f t="shared" ref="I15:I36" si="10">IF(H15=0,0,I14+H15)</f>
        <v>14</v>
      </c>
      <c r="J15" s="18">
        <v>16</v>
      </c>
      <c r="K15" s="80">
        <f t="shared" si="4"/>
        <v>4</v>
      </c>
      <c r="L15" s="80">
        <f t="shared" si="8"/>
        <v>31</v>
      </c>
      <c r="M15" s="15">
        <v>16</v>
      </c>
      <c r="N15" s="69" t="s">
        <v>62</v>
      </c>
      <c r="AA15" s="22">
        <v>65</v>
      </c>
      <c r="AC15" s="23">
        <f t="shared" si="0"/>
        <v>13.389999999999999</v>
      </c>
      <c r="AE15" s="24">
        <f t="shared" si="1"/>
        <v>401.7</v>
      </c>
      <c r="AF15" s="25">
        <f t="shared" si="2"/>
        <v>4820.3999999999996</v>
      </c>
      <c r="AG15" s="28">
        <v>44195</v>
      </c>
      <c r="AH15" s="2">
        <v>2021</v>
      </c>
      <c r="AI15" s="25">
        <v>2488</v>
      </c>
      <c r="AM15" s="70" t="s">
        <v>12</v>
      </c>
      <c r="AN15" s="71">
        <v>45849</v>
      </c>
      <c r="AO15" s="79">
        <v>3</v>
      </c>
      <c r="AP15" s="79"/>
      <c r="AQ15" s="79">
        <f t="shared" si="5"/>
        <v>3</v>
      </c>
    </row>
    <row r="16" spans="1:43" s="2" customFormat="1" ht="18.75" customHeight="1" x14ac:dyDescent="0.3">
      <c r="A16" s="70" t="s">
        <v>12</v>
      </c>
      <c r="B16" s="71">
        <v>45911</v>
      </c>
      <c r="C16" s="14">
        <v>19156</v>
      </c>
      <c r="D16" s="80">
        <f t="shared" si="3"/>
        <v>4</v>
      </c>
      <c r="E16" s="80">
        <f t="shared" si="6"/>
        <v>21</v>
      </c>
      <c r="F16" s="18">
        <v>15</v>
      </c>
      <c r="G16" s="14">
        <v>19158</v>
      </c>
      <c r="H16" s="80">
        <f t="shared" si="7"/>
        <v>2</v>
      </c>
      <c r="I16" s="80">
        <f t="shared" si="10"/>
        <v>16</v>
      </c>
      <c r="J16" s="18">
        <v>15</v>
      </c>
      <c r="K16" s="80">
        <f t="shared" si="4"/>
        <v>6</v>
      </c>
      <c r="L16" s="80">
        <f t="shared" si="8"/>
        <v>37</v>
      </c>
      <c r="M16" s="15">
        <v>20</v>
      </c>
      <c r="N16" s="69" t="s">
        <v>63</v>
      </c>
      <c r="AA16" s="22">
        <v>70</v>
      </c>
      <c r="AC16" s="23">
        <f t="shared" si="0"/>
        <v>14.42</v>
      </c>
      <c r="AE16" s="24">
        <f t="shared" si="1"/>
        <v>432.6</v>
      </c>
      <c r="AF16" s="25">
        <f t="shared" si="2"/>
        <v>5191.2000000000007</v>
      </c>
      <c r="AG16" s="28">
        <v>44524</v>
      </c>
      <c r="AH16" s="2">
        <v>2022</v>
      </c>
      <c r="AI16" s="25">
        <v>1200</v>
      </c>
      <c r="AM16" s="70" t="s">
        <v>13</v>
      </c>
      <c r="AN16" s="71">
        <v>45850</v>
      </c>
      <c r="AO16" s="79">
        <v>3</v>
      </c>
      <c r="AQ16" s="79">
        <f>AO16+AP17</f>
        <v>3</v>
      </c>
    </row>
    <row r="17" spans="1:43" s="2" customFormat="1" ht="18.75" customHeight="1" x14ac:dyDescent="0.3">
      <c r="A17" s="70" t="s">
        <v>13</v>
      </c>
      <c r="B17" s="71">
        <v>45912</v>
      </c>
      <c r="C17" s="14">
        <v>19159</v>
      </c>
      <c r="D17" s="80">
        <f t="shared" si="3"/>
        <v>1</v>
      </c>
      <c r="E17" s="80">
        <f t="shared" si="6"/>
        <v>22</v>
      </c>
      <c r="F17" s="18">
        <v>15</v>
      </c>
      <c r="G17" s="14">
        <v>19161</v>
      </c>
      <c r="H17" s="80">
        <f t="shared" si="7"/>
        <v>2</v>
      </c>
      <c r="I17" s="80">
        <f t="shared" si="10"/>
        <v>18</v>
      </c>
      <c r="J17" s="18">
        <v>16</v>
      </c>
      <c r="K17" s="80">
        <f t="shared" si="4"/>
        <v>3</v>
      </c>
      <c r="L17" s="80">
        <f t="shared" si="8"/>
        <v>40</v>
      </c>
      <c r="M17" s="15">
        <v>21</v>
      </c>
      <c r="N17" s="69" t="s">
        <v>240</v>
      </c>
      <c r="AA17" s="22">
        <v>75</v>
      </c>
      <c r="AC17" s="23">
        <f t="shared" si="0"/>
        <v>15.45</v>
      </c>
      <c r="AE17" s="24">
        <f t="shared" si="1"/>
        <v>463.5</v>
      </c>
      <c r="AF17" s="25">
        <f t="shared" si="2"/>
        <v>5562</v>
      </c>
      <c r="AG17" s="28">
        <v>44601</v>
      </c>
      <c r="AH17" s="2">
        <v>2022</v>
      </c>
      <c r="AI17" s="25">
        <v>2687</v>
      </c>
      <c r="AM17" s="70" t="s">
        <v>14</v>
      </c>
      <c r="AN17" s="71">
        <v>45851</v>
      </c>
      <c r="AO17" s="79"/>
      <c r="AP17" s="79"/>
      <c r="AQ17" s="79">
        <f>AO17+AP18</f>
        <v>0</v>
      </c>
    </row>
    <row r="18" spans="1:43" s="2" customFormat="1" ht="18.75" customHeight="1" x14ac:dyDescent="0.3">
      <c r="A18" s="70" t="s">
        <v>14</v>
      </c>
      <c r="B18" s="71">
        <v>45913</v>
      </c>
      <c r="C18" s="14">
        <v>19163</v>
      </c>
      <c r="D18" s="80">
        <f t="shared" si="3"/>
        <v>2</v>
      </c>
      <c r="E18" s="80">
        <f t="shared" si="6"/>
        <v>24</v>
      </c>
      <c r="F18" s="18">
        <v>13</v>
      </c>
      <c r="G18" s="14">
        <v>19166</v>
      </c>
      <c r="H18" s="80">
        <f t="shared" si="7"/>
        <v>3</v>
      </c>
      <c r="I18" s="80">
        <f t="shared" si="10"/>
        <v>21</v>
      </c>
      <c r="J18" s="18">
        <v>17</v>
      </c>
      <c r="K18" s="80">
        <f t="shared" si="4"/>
        <v>5</v>
      </c>
      <c r="L18" s="80">
        <f t="shared" si="8"/>
        <v>45</v>
      </c>
      <c r="M18" s="15">
        <v>21</v>
      </c>
      <c r="N18" s="69" t="s">
        <v>78</v>
      </c>
      <c r="AA18" s="22">
        <v>80</v>
      </c>
      <c r="AC18" s="23">
        <f t="shared" si="0"/>
        <v>16.48</v>
      </c>
      <c r="AE18" s="24">
        <f t="shared" si="1"/>
        <v>494.40000000000003</v>
      </c>
      <c r="AF18" s="25">
        <f t="shared" si="2"/>
        <v>5932.8</v>
      </c>
      <c r="AG18" s="30" t="s">
        <v>34</v>
      </c>
      <c r="AH18" s="2">
        <v>2023</v>
      </c>
      <c r="AI18" s="25">
        <v>1097</v>
      </c>
      <c r="AM18" s="70" t="s">
        <v>15</v>
      </c>
      <c r="AN18" s="71">
        <v>45852</v>
      </c>
      <c r="AO18" s="79"/>
      <c r="AP18" s="79"/>
      <c r="AQ18" s="79">
        <f t="shared" si="5"/>
        <v>0</v>
      </c>
    </row>
    <row r="19" spans="1:43" s="2" customFormat="1" ht="18.75" customHeight="1" x14ac:dyDescent="0.3">
      <c r="A19" s="70" t="s">
        <v>15</v>
      </c>
      <c r="B19" s="71">
        <v>45914</v>
      </c>
      <c r="C19" s="14">
        <v>19167</v>
      </c>
      <c r="D19" s="80">
        <f t="shared" si="3"/>
        <v>1</v>
      </c>
      <c r="E19" s="80">
        <f t="shared" si="6"/>
        <v>25</v>
      </c>
      <c r="F19" s="18">
        <v>16</v>
      </c>
      <c r="G19" s="14">
        <v>19168</v>
      </c>
      <c r="H19" s="80">
        <f>IF(G19-C19&gt;0,G19-C19,NA())</f>
        <v>1</v>
      </c>
      <c r="I19" s="80">
        <f t="shared" si="10"/>
        <v>22</v>
      </c>
      <c r="J19" s="18">
        <v>18</v>
      </c>
      <c r="K19" s="80">
        <f t="shared" si="4"/>
        <v>2</v>
      </c>
      <c r="L19" s="80">
        <f t="shared" si="8"/>
        <v>47</v>
      </c>
      <c r="M19" s="15">
        <v>23</v>
      </c>
      <c r="N19" s="69" t="s">
        <v>78</v>
      </c>
      <c r="AA19" s="22">
        <v>85</v>
      </c>
      <c r="AC19" s="23">
        <f t="shared" si="0"/>
        <v>17.509999999999998</v>
      </c>
      <c r="AE19" s="24">
        <f t="shared" si="1"/>
        <v>525.29999999999995</v>
      </c>
      <c r="AF19" s="25">
        <f t="shared" si="2"/>
        <v>6303.5999999999995</v>
      </c>
      <c r="AG19" s="22"/>
      <c r="AH19" s="31">
        <v>11.947945205479453</v>
      </c>
      <c r="AI19" s="32">
        <f>SUM(AI5:AI18)</f>
        <v>32529</v>
      </c>
      <c r="AM19" s="70" t="s">
        <v>9</v>
      </c>
      <c r="AN19" s="71">
        <v>45853</v>
      </c>
      <c r="AO19" s="79"/>
      <c r="AP19" s="79"/>
      <c r="AQ19" s="79">
        <f t="shared" si="5"/>
        <v>0</v>
      </c>
    </row>
    <row r="20" spans="1:43" s="2" customFormat="1" ht="18.75" customHeight="1" thickBot="1" x14ac:dyDescent="0.35">
      <c r="A20" s="70" t="s">
        <v>9</v>
      </c>
      <c r="B20" s="71">
        <v>45915</v>
      </c>
      <c r="C20" s="14">
        <v>19169</v>
      </c>
      <c r="D20" s="80">
        <f t="shared" si="3"/>
        <v>1</v>
      </c>
      <c r="E20" s="80">
        <f t="shared" si="6"/>
        <v>26</v>
      </c>
      <c r="F20" s="18">
        <v>16</v>
      </c>
      <c r="G20" s="14">
        <v>19171</v>
      </c>
      <c r="H20" s="80">
        <f t="shared" si="7"/>
        <v>2</v>
      </c>
      <c r="I20" s="80">
        <f t="shared" si="10"/>
        <v>24</v>
      </c>
      <c r="J20" s="18">
        <v>19</v>
      </c>
      <c r="K20" s="80">
        <f t="shared" si="4"/>
        <v>3</v>
      </c>
      <c r="L20" s="80">
        <f t="shared" si="8"/>
        <v>50</v>
      </c>
      <c r="M20" s="15">
        <v>24</v>
      </c>
      <c r="N20" s="69" t="s">
        <v>20</v>
      </c>
      <c r="AA20" s="33">
        <v>90</v>
      </c>
      <c r="AB20" s="34"/>
      <c r="AC20" s="35">
        <f t="shared" si="0"/>
        <v>18.54</v>
      </c>
      <c r="AD20" s="34"/>
      <c r="AE20" s="36">
        <f t="shared" si="1"/>
        <v>556.19999999999993</v>
      </c>
      <c r="AF20" s="37">
        <f t="shared" si="2"/>
        <v>6674.4</v>
      </c>
      <c r="AG20" s="33"/>
      <c r="AH20" s="38" t="s">
        <v>35</v>
      </c>
      <c r="AI20" s="39">
        <f>AI19/AH19</f>
        <v>2722.5601926163722</v>
      </c>
      <c r="AM20" s="70" t="s">
        <v>10</v>
      </c>
      <c r="AN20" s="71">
        <v>45854</v>
      </c>
      <c r="AO20" s="79">
        <v>3</v>
      </c>
      <c r="AP20" s="79"/>
      <c r="AQ20" s="79">
        <f t="shared" si="5"/>
        <v>3</v>
      </c>
    </row>
    <row r="21" spans="1:43" s="2" customFormat="1" ht="18.75" customHeight="1" thickBot="1" x14ac:dyDescent="0.35">
      <c r="A21" s="70" t="s">
        <v>10</v>
      </c>
      <c r="B21" s="71">
        <v>45916</v>
      </c>
      <c r="C21" s="14">
        <v>19173</v>
      </c>
      <c r="D21" s="80">
        <f t="shared" si="3"/>
        <v>2</v>
      </c>
      <c r="E21" s="80">
        <f t="shared" si="6"/>
        <v>28</v>
      </c>
      <c r="F21" s="18">
        <v>14</v>
      </c>
      <c r="G21" s="14">
        <v>19176</v>
      </c>
      <c r="H21" s="80">
        <f t="shared" si="7"/>
        <v>3</v>
      </c>
      <c r="I21" s="80">
        <f t="shared" si="10"/>
        <v>27</v>
      </c>
      <c r="J21" s="18">
        <v>14</v>
      </c>
      <c r="K21" s="80">
        <f t="shared" si="4"/>
        <v>5</v>
      </c>
      <c r="L21" s="80">
        <f t="shared" si="8"/>
        <v>55</v>
      </c>
      <c r="M21" s="15">
        <v>15</v>
      </c>
      <c r="N21" s="69" t="s">
        <v>62</v>
      </c>
      <c r="AM21" s="70" t="s">
        <v>11</v>
      </c>
      <c r="AN21" s="71">
        <v>45855</v>
      </c>
      <c r="AO21" s="79"/>
      <c r="AP21" s="79"/>
      <c r="AQ21" s="79">
        <f t="shared" si="5"/>
        <v>0</v>
      </c>
    </row>
    <row r="22" spans="1:43" s="2" customFormat="1" ht="18.75" customHeight="1" x14ac:dyDescent="0.3">
      <c r="A22" s="70" t="s">
        <v>11</v>
      </c>
      <c r="B22" s="71">
        <v>45917</v>
      </c>
      <c r="C22" s="14">
        <v>19180</v>
      </c>
      <c r="D22" s="80">
        <f t="shared" si="3"/>
        <v>4</v>
      </c>
      <c r="E22" s="80">
        <f t="shared" si="6"/>
        <v>32</v>
      </c>
      <c r="F22" s="18">
        <v>12</v>
      </c>
      <c r="G22" s="14">
        <v>19181</v>
      </c>
      <c r="H22" s="80">
        <f>IF(G22-C22&gt;0,G22-C22,NA())</f>
        <v>1</v>
      </c>
      <c r="I22" s="80">
        <f t="shared" si="10"/>
        <v>28</v>
      </c>
      <c r="J22" s="18">
        <v>15</v>
      </c>
      <c r="K22" s="80">
        <f t="shared" si="4"/>
        <v>5</v>
      </c>
      <c r="L22" s="80">
        <f t="shared" si="8"/>
        <v>60</v>
      </c>
      <c r="M22" s="15">
        <v>20</v>
      </c>
      <c r="N22" s="69" t="s">
        <v>19</v>
      </c>
      <c r="AA22" s="608" t="s">
        <v>36</v>
      </c>
      <c r="AB22" s="594" t="s">
        <v>37</v>
      </c>
      <c r="AC22" s="614" t="s">
        <v>71</v>
      </c>
      <c r="AD22" s="600"/>
      <c r="AG22" s="580" t="s">
        <v>72</v>
      </c>
      <c r="AH22" s="581"/>
      <c r="AI22" s="582"/>
      <c r="AM22" s="70" t="s">
        <v>12</v>
      </c>
      <c r="AN22" s="71">
        <v>45856</v>
      </c>
      <c r="AO22" s="79"/>
      <c r="AP22" s="79"/>
      <c r="AQ22" s="79">
        <f t="shared" si="5"/>
        <v>0</v>
      </c>
    </row>
    <row r="23" spans="1:43" s="2" customFormat="1" ht="18.75" customHeight="1" thickBot="1" x14ac:dyDescent="0.35">
      <c r="A23" s="70" t="s">
        <v>12</v>
      </c>
      <c r="B23" s="71">
        <v>45918</v>
      </c>
      <c r="C23" s="14">
        <v>19184</v>
      </c>
      <c r="D23" s="80">
        <f t="shared" si="3"/>
        <v>3</v>
      </c>
      <c r="E23" s="80">
        <f t="shared" si="6"/>
        <v>35</v>
      </c>
      <c r="F23" s="18">
        <v>10</v>
      </c>
      <c r="G23" s="14">
        <v>19185</v>
      </c>
      <c r="H23" s="80">
        <f t="shared" si="7"/>
        <v>1</v>
      </c>
      <c r="I23" s="80">
        <f t="shared" si="10"/>
        <v>29</v>
      </c>
      <c r="J23" s="18">
        <v>18</v>
      </c>
      <c r="K23" s="80">
        <f t="shared" si="4"/>
        <v>4</v>
      </c>
      <c r="L23" s="80">
        <f t="shared" si="8"/>
        <v>64</v>
      </c>
      <c r="M23" s="15">
        <v>24</v>
      </c>
      <c r="N23" s="69" t="s">
        <v>19</v>
      </c>
      <c r="AA23" s="609"/>
      <c r="AB23" s="595"/>
      <c r="AC23" s="615"/>
      <c r="AD23" s="601"/>
      <c r="AG23" s="583" t="s">
        <v>73</v>
      </c>
      <c r="AH23" s="584"/>
      <c r="AI23" s="585"/>
      <c r="AM23" s="70" t="s">
        <v>13</v>
      </c>
      <c r="AN23" s="71">
        <v>45857</v>
      </c>
      <c r="AO23" s="79"/>
      <c r="AP23" s="79"/>
      <c r="AQ23" s="79">
        <f t="shared" si="5"/>
        <v>0</v>
      </c>
    </row>
    <row r="24" spans="1:43" s="2" customFormat="1" ht="18.75" customHeight="1" thickBot="1" x14ac:dyDescent="0.35">
      <c r="A24" s="70" t="s">
        <v>13</v>
      </c>
      <c r="B24" s="71">
        <v>45919</v>
      </c>
      <c r="C24" s="14">
        <v>19187</v>
      </c>
      <c r="D24" s="80">
        <f t="shared" si="3"/>
        <v>2</v>
      </c>
      <c r="E24" s="80">
        <f t="shared" si="6"/>
        <v>37</v>
      </c>
      <c r="F24" s="18">
        <v>11</v>
      </c>
      <c r="G24" s="14">
        <v>19188</v>
      </c>
      <c r="H24" s="80">
        <f t="shared" si="7"/>
        <v>1</v>
      </c>
      <c r="I24" s="80">
        <f t="shared" si="10"/>
        <v>30</v>
      </c>
      <c r="J24" s="18">
        <v>19</v>
      </c>
      <c r="K24" s="80">
        <f t="shared" si="4"/>
        <v>3</v>
      </c>
      <c r="L24" s="80">
        <f t="shared" si="8"/>
        <v>67</v>
      </c>
      <c r="M24" s="15">
        <v>26</v>
      </c>
      <c r="N24" s="69" t="s">
        <v>19</v>
      </c>
      <c r="AA24" s="610"/>
      <c r="AB24" s="596"/>
      <c r="AC24" s="616"/>
      <c r="AD24" s="601"/>
      <c r="AG24" s="30" t="s">
        <v>74</v>
      </c>
      <c r="AH24" s="40">
        <v>45244</v>
      </c>
      <c r="AI24" s="41"/>
      <c r="AM24" s="70" t="s">
        <v>14</v>
      </c>
      <c r="AN24" s="71">
        <v>45858</v>
      </c>
      <c r="AO24" s="79"/>
      <c r="AP24" s="79"/>
      <c r="AQ24" s="79">
        <f t="shared" si="5"/>
        <v>0</v>
      </c>
    </row>
    <row r="25" spans="1:43" s="2" customFormat="1" ht="18.75" customHeight="1" thickBot="1" x14ac:dyDescent="0.35">
      <c r="A25" s="70" t="s">
        <v>14</v>
      </c>
      <c r="B25" s="71">
        <v>45920</v>
      </c>
      <c r="C25" s="14">
        <v>19189</v>
      </c>
      <c r="D25" s="80">
        <f t="shared" si="3"/>
        <v>1</v>
      </c>
      <c r="E25" s="80">
        <f t="shared" si="6"/>
        <v>38</v>
      </c>
      <c r="F25" s="18">
        <v>11</v>
      </c>
      <c r="G25" s="14">
        <v>19190</v>
      </c>
      <c r="H25" s="80">
        <f t="shared" si="7"/>
        <v>1</v>
      </c>
      <c r="I25" s="80">
        <f t="shared" si="10"/>
        <v>31</v>
      </c>
      <c r="J25" s="18">
        <v>18</v>
      </c>
      <c r="K25" s="80">
        <f t="shared" si="4"/>
        <v>2</v>
      </c>
      <c r="L25" s="80">
        <f t="shared" si="8"/>
        <v>69</v>
      </c>
      <c r="M25" s="15">
        <v>27</v>
      </c>
      <c r="N25" s="69" t="s">
        <v>19</v>
      </c>
      <c r="AA25" s="76">
        <v>1.125</v>
      </c>
      <c r="AB25" s="42">
        <v>2723</v>
      </c>
      <c r="AC25" s="37">
        <f>AA25*AB25</f>
        <v>3063.375</v>
      </c>
      <c r="AG25" s="30" t="s">
        <v>75</v>
      </c>
      <c r="AH25" s="40">
        <v>40883</v>
      </c>
      <c r="AI25" s="32">
        <v>32529</v>
      </c>
      <c r="AM25" s="70" t="s">
        <v>15</v>
      </c>
      <c r="AN25" s="71">
        <v>45859</v>
      </c>
      <c r="AO25" s="79"/>
      <c r="AP25" s="79">
        <v>1</v>
      </c>
      <c r="AQ25" s="79">
        <f t="shared" si="5"/>
        <v>1</v>
      </c>
    </row>
    <row r="26" spans="1:43" s="2" customFormat="1" ht="18.75" customHeight="1" thickBot="1" x14ac:dyDescent="0.35">
      <c r="A26" s="70" t="s">
        <v>15</v>
      </c>
      <c r="B26" s="71">
        <v>45921</v>
      </c>
      <c r="C26" s="14">
        <v>19191</v>
      </c>
      <c r="D26" s="80">
        <f t="shared" si="3"/>
        <v>1</v>
      </c>
      <c r="E26" s="80">
        <f t="shared" si="6"/>
        <v>39</v>
      </c>
      <c r="F26" s="18">
        <v>11</v>
      </c>
      <c r="G26" s="14">
        <v>19191.00001</v>
      </c>
      <c r="H26" s="80">
        <f t="shared" si="7"/>
        <v>9.9999997473787516E-6</v>
      </c>
      <c r="I26" s="80">
        <f t="shared" si="10"/>
        <v>31.000009999999747</v>
      </c>
      <c r="J26" s="18">
        <v>19</v>
      </c>
      <c r="K26" s="80">
        <f t="shared" si="4"/>
        <v>1.0000099999997474</v>
      </c>
      <c r="L26" s="80">
        <f t="shared" si="8"/>
        <v>70.000009999999747</v>
      </c>
      <c r="M26" s="15">
        <v>26</v>
      </c>
      <c r="N26" s="69" t="s">
        <v>19</v>
      </c>
      <c r="AG26" s="30" t="s">
        <v>40</v>
      </c>
      <c r="AH26" s="2">
        <f>AH24-AH25</f>
        <v>4361</v>
      </c>
      <c r="AI26" s="43"/>
      <c r="AM26" s="70" t="s">
        <v>9</v>
      </c>
      <c r="AN26" s="71">
        <v>45860</v>
      </c>
      <c r="AO26" s="79"/>
      <c r="AP26" s="79"/>
      <c r="AQ26" s="79">
        <f t="shared" si="5"/>
        <v>0</v>
      </c>
    </row>
    <row r="27" spans="1:43" s="2" customFormat="1" ht="18.75" customHeight="1" thickTop="1" thickBot="1" x14ac:dyDescent="0.35">
      <c r="A27" s="70" t="s">
        <v>9</v>
      </c>
      <c r="B27" s="71">
        <v>45922</v>
      </c>
      <c r="C27" s="14">
        <v>19192</v>
      </c>
      <c r="D27" s="80">
        <f t="shared" si="3"/>
        <v>0.99999000000025262</v>
      </c>
      <c r="E27" s="80">
        <f t="shared" si="6"/>
        <v>39.999990000000253</v>
      </c>
      <c r="F27" s="18">
        <v>11</v>
      </c>
      <c r="G27" s="14">
        <v>19193</v>
      </c>
      <c r="H27" s="80">
        <f t="shared" si="7"/>
        <v>1</v>
      </c>
      <c r="I27" s="80">
        <f t="shared" si="10"/>
        <v>32.000009999999747</v>
      </c>
      <c r="J27" s="18">
        <v>19</v>
      </c>
      <c r="K27" s="80">
        <f t="shared" si="4"/>
        <v>1.9999900000002526</v>
      </c>
      <c r="L27" s="80">
        <f t="shared" si="8"/>
        <v>72</v>
      </c>
      <c r="M27" s="15">
        <v>24</v>
      </c>
      <c r="N27" s="69" t="s">
        <v>19</v>
      </c>
      <c r="AG27" s="44" t="s">
        <v>41</v>
      </c>
      <c r="AH27" s="45">
        <f>AH26/365</f>
        <v>11.947945205479453</v>
      </c>
      <c r="AI27" s="46">
        <f>AI25/AH27</f>
        <v>2722.5601926163722</v>
      </c>
      <c r="AM27" s="70" t="s">
        <v>10</v>
      </c>
      <c r="AN27" s="71">
        <v>45861</v>
      </c>
      <c r="AO27" s="79"/>
      <c r="AP27" s="79"/>
      <c r="AQ27" s="79">
        <f t="shared" si="5"/>
        <v>0</v>
      </c>
    </row>
    <row r="28" spans="1:43" s="2" customFormat="1" ht="18.75" customHeight="1" x14ac:dyDescent="0.3">
      <c r="A28" s="70" t="s">
        <v>10</v>
      </c>
      <c r="B28" s="71">
        <v>45923</v>
      </c>
      <c r="C28" s="14">
        <v>19195</v>
      </c>
      <c r="D28" s="80">
        <f t="shared" si="3"/>
        <v>2</v>
      </c>
      <c r="E28" s="80">
        <f t="shared" si="6"/>
        <v>41.999990000000253</v>
      </c>
      <c r="F28" s="18">
        <v>15</v>
      </c>
      <c r="G28" s="14">
        <v>19199</v>
      </c>
      <c r="H28" s="80">
        <f t="shared" si="7"/>
        <v>4</v>
      </c>
      <c r="I28" s="80">
        <f t="shared" si="10"/>
        <v>36.000009999999747</v>
      </c>
      <c r="J28" s="18">
        <v>14</v>
      </c>
      <c r="K28" s="80">
        <f t="shared" si="4"/>
        <v>6</v>
      </c>
      <c r="L28" s="80">
        <f t="shared" si="8"/>
        <v>78</v>
      </c>
      <c r="M28" s="15">
        <v>20</v>
      </c>
      <c r="N28" s="69" t="s">
        <v>63</v>
      </c>
      <c r="AA28" s="580" t="s">
        <v>76</v>
      </c>
      <c r="AB28" s="592"/>
      <c r="AC28" s="592"/>
      <c r="AD28" s="592"/>
      <c r="AE28" s="593"/>
      <c r="AM28" s="70" t="s">
        <v>11</v>
      </c>
      <c r="AN28" s="71">
        <v>45862</v>
      </c>
      <c r="AO28" s="79"/>
      <c r="AP28" s="79"/>
      <c r="AQ28" s="79">
        <f t="shared" si="5"/>
        <v>0</v>
      </c>
    </row>
    <row r="29" spans="1:43" s="2" customFormat="1" ht="18.75" customHeight="1" x14ac:dyDescent="0.3">
      <c r="A29" s="70" t="s">
        <v>11</v>
      </c>
      <c r="B29" s="71">
        <v>45924</v>
      </c>
      <c r="C29" s="14">
        <v>19202</v>
      </c>
      <c r="D29" s="80">
        <f t="shared" si="3"/>
        <v>3</v>
      </c>
      <c r="E29" s="80">
        <f t="shared" si="6"/>
        <v>44.999990000000253</v>
      </c>
      <c r="F29" s="18">
        <v>13</v>
      </c>
      <c r="G29" s="14">
        <v>19207</v>
      </c>
      <c r="H29" s="80">
        <f t="shared" si="7"/>
        <v>5</v>
      </c>
      <c r="I29" s="80">
        <f t="shared" si="10"/>
        <v>41.000009999999747</v>
      </c>
      <c r="J29" s="18">
        <v>13</v>
      </c>
      <c r="K29" s="80">
        <f t="shared" si="4"/>
        <v>8</v>
      </c>
      <c r="L29" s="80">
        <f t="shared" si="8"/>
        <v>86</v>
      </c>
      <c r="M29" s="15">
        <v>13</v>
      </c>
      <c r="N29" s="69" t="s">
        <v>62</v>
      </c>
      <c r="AA29" s="22" t="s">
        <v>43</v>
      </c>
      <c r="AE29" s="77">
        <f>AE4</f>
        <v>27.81</v>
      </c>
      <c r="AM29" s="70" t="s">
        <v>12</v>
      </c>
      <c r="AN29" s="71">
        <v>45863</v>
      </c>
      <c r="AO29" s="79">
        <v>3</v>
      </c>
      <c r="AP29" s="79"/>
      <c r="AQ29" s="79">
        <f t="shared" si="5"/>
        <v>3</v>
      </c>
    </row>
    <row r="30" spans="1:43" s="2" customFormat="1" ht="18.75" customHeight="1" thickBot="1" x14ac:dyDescent="0.35">
      <c r="A30" s="70" t="s">
        <v>12</v>
      </c>
      <c r="B30" s="71">
        <v>45925</v>
      </c>
      <c r="C30" s="14">
        <v>19210</v>
      </c>
      <c r="D30" s="80">
        <f t="shared" si="3"/>
        <v>3</v>
      </c>
      <c r="E30" s="80">
        <f t="shared" si="6"/>
        <v>47.999990000000253</v>
      </c>
      <c r="F30" s="18">
        <v>13</v>
      </c>
      <c r="G30" s="14">
        <v>19213</v>
      </c>
      <c r="H30" s="80">
        <f t="shared" si="7"/>
        <v>3</v>
      </c>
      <c r="I30" s="80">
        <f t="shared" si="10"/>
        <v>44.000009999999747</v>
      </c>
      <c r="J30" s="18">
        <v>14</v>
      </c>
      <c r="K30" s="80">
        <f t="shared" si="4"/>
        <v>6</v>
      </c>
      <c r="L30" s="80">
        <f t="shared" si="8"/>
        <v>92</v>
      </c>
      <c r="M30" s="15">
        <v>19</v>
      </c>
      <c r="N30" s="69" t="s">
        <v>78</v>
      </c>
      <c r="AA30" s="22" t="s">
        <v>44</v>
      </c>
      <c r="AE30" s="47">
        <f>AC25/12</f>
        <v>255.28125</v>
      </c>
      <c r="AM30" s="70" t="s">
        <v>13</v>
      </c>
      <c r="AN30" s="71">
        <v>45864</v>
      </c>
      <c r="AO30" s="79"/>
      <c r="AP30" s="79"/>
      <c r="AQ30" s="79">
        <f t="shared" si="5"/>
        <v>0</v>
      </c>
    </row>
    <row r="31" spans="1:43" s="2" customFormat="1" ht="18.75" customHeight="1" thickTop="1" thickBot="1" x14ac:dyDescent="0.35">
      <c r="A31" s="70" t="s">
        <v>13</v>
      </c>
      <c r="B31" s="71">
        <v>45926</v>
      </c>
      <c r="C31" s="14">
        <v>19217</v>
      </c>
      <c r="D31" s="80">
        <f t="shared" si="3"/>
        <v>4</v>
      </c>
      <c r="E31" s="80">
        <f t="shared" si="6"/>
        <v>51.999990000000253</v>
      </c>
      <c r="F31" s="18">
        <v>12</v>
      </c>
      <c r="G31" s="14">
        <v>19221</v>
      </c>
      <c r="H31" s="80">
        <f t="shared" si="7"/>
        <v>4</v>
      </c>
      <c r="I31" s="80">
        <f t="shared" si="10"/>
        <v>48.000009999999747</v>
      </c>
      <c r="J31" s="18">
        <v>13</v>
      </c>
      <c r="K31" s="80">
        <f t="shared" si="4"/>
        <v>8</v>
      </c>
      <c r="L31" s="80">
        <f t="shared" si="8"/>
        <v>100</v>
      </c>
      <c r="M31" s="15">
        <v>17</v>
      </c>
      <c r="N31" s="69" t="s">
        <v>78</v>
      </c>
      <c r="AA31" s="22"/>
      <c r="AC31" s="48" t="str">
        <f>IF(AE31&lt;0,"IZGUBA  €","PRIHRANEK  €")</f>
        <v>PRIHRANEK  €</v>
      </c>
      <c r="AD31" s="49"/>
      <c r="AE31" s="50">
        <f>AE30-AE29</f>
        <v>227.47125</v>
      </c>
      <c r="AM31" s="70" t="s">
        <v>14</v>
      </c>
      <c r="AN31" s="71">
        <v>45865</v>
      </c>
      <c r="AO31" s="79"/>
      <c r="AP31" s="79"/>
      <c r="AQ31" s="79">
        <f t="shared" si="5"/>
        <v>0</v>
      </c>
    </row>
    <row r="32" spans="1:43" s="2" customFormat="1" ht="18.75" customHeight="1" thickTop="1" thickBot="1" x14ac:dyDescent="0.35">
      <c r="A32" s="70" t="s">
        <v>14</v>
      </c>
      <c r="B32" s="71">
        <v>45927</v>
      </c>
      <c r="C32" s="14">
        <v>19225</v>
      </c>
      <c r="D32" s="80">
        <f t="shared" si="3"/>
        <v>4</v>
      </c>
      <c r="E32" s="80">
        <f t="shared" si="6"/>
        <v>55.999990000000253</v>
      </c>
      <c r="F32" s="18">
        <v>12</v>
      </c>
      <c r="G32" s="14">
        <v>19230</v>
      </c>
      <c r="H32" s="80">
        <f t="shared" si="7"/>
        <v>5</v>
      </c>
      <c r="I32" s="80">
        <f t="shared" si="10"/>
        <v>53.000009999999747</v>
      </c>
      <c r="J32" s="18">
        <v>13</v>
      </c>
      <c r="K32" s="80">
        <f t="shared" si="4"/>
        <v>9</v>
      </c>
      <c r="L32" s="80">
        <f t="shared" si="8"/>
        <v>109</v>
      </c>
      <c r="M32" s="15">
        <v>16</v>
      </c>
      <c r="N32" s="69" t="s">
        <v>19</v>
      </c>
      <c r="AA32" s="33"/>
      <c r="AB32" s="34"/>
      <c r="AC32" s="34"/>
      <c r="AD32" s="34"/>
      <c r="AE32" s="51"/>
      <c r="AM32" s="70" t="s">
        <v>15</v>
      </c>
      <c r="AN32" s="71">
        <v>45866</v>
      </c>
      <c r="AO32" s="79">
        <v>1</v>
      </c>
      <c r="AP32" s="79"/>
      <c r="AQ32" s="79">
        <f t="shared" si="5"/>
        <v>1</v>
      </c>
    </row>
    <row r="33" spans="1:43" s="2" customFormat="1" ht="18.75" customHeight="1" x14ac:dyDescent="0.3">
      <c r="A33" s="70" t="s">
        <v>15</v>
      </c>
      <c r="B33" s="71">
        <v>45928</v>
      </c>
      <c r="C33" s="14">
        <v>19234</v>
      </c>
      <c r="D33" s="80">
        <f t="shared" si="3"/>
        <v>4</v>
      </c>
      <c r="E33" s="80">
        <f t="shared" si="6"/>
        <v>59.999990000000253</v>
      </c>
      <c r="F33" s="18">
        <v>11</v>
      </c>
      <c r="G33" s="14">
        <v>19238</v>
      </c>
      <c r="H33" s="80">
        <f t="shared" si="7"/>
        <v>4</v>
      </c>
      <c r="I33" s="80">
        <f t="shared" si="10"/>
        <v>57.000009999999747</v>
      </c>
      <c r="J33" s="18">
        <v>12</v>
      </c>
      <c r="K33" s="80">
        <f t="shared" si="4"/>
        <v>8</v>
      </c>
      <c r="L33" s="80">
        <f t="shared" si="8"/>
        <v>117</v>
      </c>
      <c r="M33" s="15">
        <v>16</v>
      </c>
      <c r="N33" s="69" t="s">
        <v>78</v>
      </c>
      <c r="AM33" s="70" t="s">
        <v>9</v>
      </c>
      <c r="AN33" s="71">
        <v>45867</v>
      </c>
      <c r="AO33" s="79"/>
      <c r="AP33" s="79"/>
      <c r="AQ33" s="79">
        <f t="shared" si="5"/>
        <v>0</v>
      </c>
    </row>
    <row r="34" spans="1:43" s="2" customFormat="1" ht="18.75" customHeight="1" x14ac:dyDescent="0.3">
      <c r="A34" s="70" t="s">
        <v>9</v>
      </c>
      <c r="B34" s="71">
        <v>45929</v>
      </c>
      <c r="C34" s="14">
        <v>19243</v>
      </c>
      <c r="D34" s="80">
        <f t="shared" si="3"/>
        <v>5</v>
      </c>
      <c r="E34" s="80">
        <f t="shared" si="6"/>
        <v>64.999990000000253</v>
      </c>
      <c r="F34" s="18">
        <v>10</v>
      </c>
      <c r="G34" s="14">
        <v>19247</v>
      </c>
      <c r="H34" s="80">
        <f t="shared" si="7"/>
        <v>4</v>
      </c>
      <c r="I34" s="80">
        <f t="shared" si="10"/>
        <v>61.000009999999747</v>
      </c>
      <c r="J34" s="18">
        <v>13</v>
      </c>
      <c r="K34" s="80">
        <f t="shared" si="4"/>
        <v>9</v>
      </c>
      <c r="L34" s="80">
        <f t="shared" si="8"/>
        <v>126</v>
      </c>
      <c r="M34" s="15">
        <v>16</v>
      </c>
      <c r="N34" s="69" t="s">
        <v>20</v>
      </c>
      <c r="AA34" s="2" t="s">
        <v>58</v>
      </c>
      <c r="AM34" s="70" t="s">
        <v>10</v>
      </c>
      <c r="AN34" s="71">
        <v>45868</v>
      </c>
      <c r="AO34" s="79"/>
      <c r="AP34" s="79"/>
      <c r="AQ34" s="79">
        <f t="shared" si="5"/>
        <v>0</v>
      </c>
    </row>
    <row r="35" spans="1:43" s="2" customFormat="1" ht="18.75" customHeight="1" x14ac:dyDescent="0.3">
      <c r="A35" s="70" t="s">
        <v>10</v>
      </c>
      <c r="B35" s="71">
        <v>45930</v>
      </c>
      <c r="C35" s="14">
        <v>19251</v>
      </c>
      <c r="D35" s="80">
        <f t="shared" si="3"/>
        <v>4</v>
      </c>
      <c r="E35" s="80">
        <f t="shared" si="6"/>
        <v>68.999990000000253</v>
      </c>
      <c r="F35" s="18">
        <v>10</v>
      </c>
      <c r="G35" s="14">
        <v>19256</v>
      </c>
      <c r="H35" s="80">
        <f>IF(G35-C35&gt;0,G35-C35,NA())</f>
        <v>5</v>
      </c>
      <c r="I35" s="80">
        <f t="shared" si="10"/>
        <v>66.000009999999747</v>
      </c>
      <c r="J35" s="18">
        <v>10</v>
      </c>
      <c r="K35" s="80">
        <f t="shared" si="4"/>
        <v>9</v>
      </c>
      <c r="L35" s="80">
        <f t="shared" si="8"/>
        <v>135</v>
      </c>
      <c r="M35" s="15">
        <v>13</v>
      </c>
      <c r="N35" s="69" t="s">
        <v>20</v>
      </c>
      <c r="AM35" s="70"/>
      <c r="AN35" s="71"/>
      <c r="AO35" s="79"/>
      <c r="AP35" s="79"/>
      <c r="AQ35" s="79">
        <f t="shared" si="5"/>
        <v>0</v>
      </c>
    </row>
    <row r="36" spans="1:43" s="2" customFormat="1" ht="18.75" customHeight="1" x14ac:dyDescent="0.3">
      <c r="A36" s="70"/>
      <c r="B36" s="71"/>
      <c r="C36" s="14"/>
      <c r="D36" s="80" t="e">
        <f t="shared" si="3"/>
        <v>#N/A</v>
      </c>
      <c r="E36" s="80" t="e">
        <f t="shared" si="6"/>
        <v>#N/A</v>
      </c>
      <c r="F36" s="18"/>
      <c r="G36" s="14"/>
      <c r="H36" s="80" t="e">
        <f>IF(G36-C36&gt;0,G36-C36,NA())</f>
        <v>#N/A</v>
      </c>
      <c r="I36" s="80" t="e">
        <f t="shared" si="10"/>
        <v>#N/A</v>
      </c>
      <c r="J36" s="18"/>
      <c r="K36" s="80" t="e">
        <f t="shared" si="4"/>
        <v>#N/A</v>
      </c>
      <c r="L36" s="80" t="e">
        <f t="shared" si="8"/>
        <v>#N/A</v>
      </c>
      <c r="M36" s="15"/>
      <c r="N36" s="69"/>
      <c r="AM36" s="81" t="s">
        <v>67</v>
      </c>
      <c r="AN36" s="82"/>
      <c r="AO36" s="83">
        <f>SUM(AO5:AO35)</f>
        <v>13</v>
      </c>
      <c r="AP36" s="83">
        <f>SUM(AP5:AP35)</f>
        <v>10</v>
      </c>
      <c r="AQ36" s="83">
        <f>AO36+AP36</f>
        <v>23</v>
      </c>
    </row>
    <row r="37" spans="1:43" s="2" customFormat="1" ht="28.5" customHeight="1" x14ac:dyDescent="0.3">
      <c r="A37" s="75" t="s">
        <v>45</v>
      </c>
      <c r="B37" s="52"/>
      <c r="C37" s="52"/>
      <c r="D37" s="52">
        <f>AVERAGE(D6:D35)</f>
        <v>2.2999996666666749</v>
      </c>
      <c r="E37" s="398"/>
      <c r="F37" s="52">
        <f>AVERAGE(F6:F36)</f>
        <v>12.866666666666667</v>
      </c>
      <c r="G37" s="52"/>
      <c r="H37" s="52">
        <f>AVERAGE(H6:H35)</f>
        <v>2.2000003333333251</v>
      </c>
      <c r="I37" s="52"/>
      <c r="J37" s="52">
        <f>AVERAGE(J6:J36)</f>
        <v>16.5</v>
      </c>
      <c r="K37" s="52">
        <f>AVERAGE(K6:K35)</f>
        <v>4.5</v>
      </c>
      <c r="L37" s="52"/>
      <c r="M37" s="52">
        <f>AVERAGE(M6:M36)</f>
        <v>20.7</v>
      </c>
      <c r="N37" s="52"/>
      <c r="AA37" s="54"/>
      <c r="AB37" s="54"/>
      <c r="AC37" s="54"/>
      <c r="AD37" s="54"/>
      <c r="AE37" s="54"/>
      <c r="AF37" s="54"/>
      <c r="AG37" s="53"/>
      <c r="AH37" s="53"/>
      <c r="AI37" s="53"/>
      <c r="AM37" s="81" t="s">
        <v>45</v>
      </c>
      <c r="AN37" s="82"/>
      <c r="AO37" s="83">
        <f>AVERAGE(AO5:AO35)</f>
        <v>2.6</v>
      </c>
      <c r="AP37" s="83">
        <f t="shared" ref="AP37" si="11">AVERAGE(AP5:AP35)</f>
        <v>2.5</v>
      </c>
      <c r="AQ37" s="83">
        <f>AO37+AP37</f>
        <v>5.0999999999999996</v>
      </c>
    </row>
    <row r="38" spans="1:43" s="2" customFormat="1" ht="15.6" x14ac:dyDescent="0.3">
      <c r="A38" s="55" t="s">
        <v>46</v>
      </c>
      <c r="B38" s="56" t="s">
        <v>47</v>
      </c>
      <c r="C38" s="56" t="s">
        <v>48</v>
      </c>
      <c r="D38" s="56" t="s">
        <v>49</v>
      </c>
      <c r="E38" s="56" t="s">
        <v>50</v>
      </c>
      <c r="F38" s="57" t="s">
        <v>51</v>
      </c>
      <c r="G38" s="58"/>
      <c r="H38" s="55" t="s">
        <v>46</v>
      </c>
      <c r="I38" s="56" t="s">
        <v>47</v>
      </c>
      <c r="J38" s="56" t="s">
        <v>48</v>
      </c>
      <c r="K38" s="56" t="s">
        <v>49</v>
      </c>
      <c r="L38" s="56" t="s">
        <v>50</v>
      </c>
      <c r="M38" s="57" t="s">
        <v>51</v>
      </c>
    </row>
    <row r="39" spans="1:43" s="2" customFormat="1" ht="15.6" x14ac:dyDescent="0.3">
      <c r="A39" s="59" t="s">
        <v>52</v>
      </c>
      <c r="B39" s="60">
        <v>469</v>
      </c>
      <c r="C39" s="60">
        <v>378</v>
      </c>
      <c r="D39" s="61">
        <f>SUM(B39:C39)</f>
        <v>847</v>
      </c>
      <c r="E39" s="62">
        <v>174.08</v>
      </c>
      <c r="F39" s="63">
        <f>E39/D39</f>
        <v>0.20552538370720191</v>
      </c>
      <c r="H39" s="59" t="s">
        <v>53</v>
      </c>
      <c r="I39" s="61">
        <f>B39-I35</f>
        <v>402.99999000000025</v>
      </c>
      <c r="J39" s="61">
        <f>C39-E35</f>
        <v>309.00000999999975</v>
      </c>
      <c r="K39" s="61">
        <f>SUM(I39:J39)</f>
        <v>712</v>
      </c>
      <c r="L39" s="72">
        <f>K39*F39</f>
        <v>146.33407319952775</v>
      </c>
      <c r="M39" s="63">
        <f>L39/K39</f>
        <v>0.20552538370720189</v>
      </c>
    </row>
    <row r="40" spans="1:43" s="2" customFormat="1" ht="15.6" x14ac:dyDescent="0.3"/>
    <row r="41" spans="1:43" s="2" customFormat="1" ht="15.6" x14ac:dyDescent="0.3"/>
    <row r="42" spans="1:43" s="2" customFormat="1" ht="15.6" x14ac:dyDescent="0.3"/>
    <row r="43" spans="1:43" s="2" customFormat="1" ht="15.6" x14ac:dyDescent="0.3"/>
    <row r="44" spans="1:43" s="2" customFormat="1" ht="15.6" x14ac:dyDescent="0.3"/>
    <row r="45" spans="1:43" s="2" customFormat="1" ht="15.6" x14ac:dyDescent="0.3"/>
    <row r="46" spans="1:43" s="2" customFormat="1" ht="15.6" x14ac:dyDescent="0.3"/>
    <row r="47" spans="1:43" s="2" customFormat="1" ht="15.6" x14ac:dyDescent="0.3"/>
    <row r="48" spans="1:43" s="2" customFormat="1" ht="15.6" x14ac:dyDescent="0.3"/>
    <row r="49" s="2" customFormat="1" ht="15.6" x14ac:dyDescent="0.3"/>
    <row r="50" s="2" customFormat="1" ht="15.6" x14ac:dyDescent="0.3"/>
    <row r="51" s="2" customFormat="1" ht="15.6" x14ac:dyDescent="0.3"/>
    <row r="52" s="2" customFormat="1" ht="15.6" x14ac:dyDescent="0.3"/>
    <row r="53" s="2" customFormat="1" ht="15.6" x14ac:dyDescent="0.3"/>
    <row r="54" s="2" customFormat="1" ht="15.6" x14ac:dyDescent="0.3"/>
    <row r="55" s="2" customFormat="1" ht="15.6" x14ac:dyDescent="0.3"/>
    <row r="56" s="2" customFormat="1" ht="15.6" x14ac:dyDescent="0.3"/>
    <row r="57" s="2" customFormat="1" ht="15.6" x14ac:dyDescent="0.3"/>
    <row r="58" s="2" customFormat="1" ht="15.6" x14ac:dyDescent="0.3"/>
    <row r="59" s="2" customFormat="1" ht="15.6" x14ac:dyDescent="0.3"/>
    <row r="60" s="2" customFormat="1" ht="15.6" x14ac:dyDescent="0.3"/>
    <row r="61" s="2" customFormat="1" ht="15.6" x14ac:dyDescent="0.3"/>
    <row r="62" s="2" customFormat="1" ht="15.6" x14ac:dyDescent="0.3"/>
    <row r="63" s="2" customFormat="1" ht="15.6" x14ac:dyDescent="0.3"/>
    <row r="64" s="2" customFormat="1" ht="15.6" x14ac:dyDescent="0.3"/>
    <row r="65" s="2" customFormat="1" ht="15.6" x14ac:dyDescent="0.3"/>
    <row r="66" s="2" customFormat="1" ht="15.6" x14ac:dyDescent="0.3"/>
    <row r="67" s="2" customFormat="1" ht="15.6" x14ac:dyDescent="0.3"/>
    <row r="68" s="2" customFormat="1" ht="15.6" x14ac:dyDescent="0.3"/>
    <row r="69" s="2" customFormat="1" ht="15.6" x14ac:dyDescent="0.3"/>
    <row r="70" s="2" customFormat="1" ht="15.6" x14ac:dyDescent="0.3"/>
    <row r="71" s="2" customFormat="1" ht="15.6" x14ac:dyDescent="0.3"/>
    <row r="72" s="2" customFormat="1" ht="15.6" x14ac:dyDescent="0.3"/>
    <row r="73" s="2" customFormat="1" ht="15.6" x14ac:dyDescent="0.3"/>
    <row r="74" s="2" customFormat="1" ht="15.6" x14ac:dyDescent="0.3"/>
    <row r="75" s="2" customFormat="1" ht="15.6" x14ac:dyDescent="0.3"/>
    <row r="76" s="2" customFormat="1" ht="15.6" x14ac:dyDescent="0.3"/>
    <row r="77" s="2" customFormat="1" ht="15.6" x14ac:dyDescent="0.3"/>
    <row r="78" s="2" customFormat="1" ht="15.6" x14ac:dyDescent="0.3"/>
    <row r="79" s="2" customFormat="1" ht="15.6" x14ac:dyDescent="0.3"/>
    <row r="80" s="2" customFormat="1" ht="15.6" x14ac:dyDescent="0.3"/>
    <row r="81" s="2" customFormat="1" ht="15.6" x14ac:dyDescent="0.3"/>
    <row r="82" s="2" customFormat="1" ht="15.6" x14ac:dyDescent="0.3"/>
    <row r="83" s="2" customFormat="1" ht="15.6" x14ac:dyDescent="0.3"/>
    <row r="84" s="2" customFormat="1" ht="15.6" x14ac:dyDescent="0.3"/>
    <row r="85" s="2" customFormat="1" ht="15.6" x14ac:dyDescent="0.3"/>
    <row r="86" s="2" customFormat="1" ht="15.6" x14ac:dyDescent="0.3"/>
    <row r="87" s="2" customFormat="1" ht="15.6" x14ac:dyDescent="0.3"/>
    <row r="88" s="2" customFormat="1" ht="15.6" x14ac:dyDescent="0.3"/>
    <row r="89" s="2" customFormat="1" ht="15.6" x14ac:dyDescent="0.3"/>
    <row r="90" s="2" customFormat="1" ht="15.6" x14ac:dyDescent="0.3"/>
    <row r="91" s="2" customFormat="1" ht="15.6" x14ac:dyDescent="0.3"/>
    <row r="92" s="2" customFormat="1" ht="15.6" x14ac:dyDescent="0.3"/>
    <row r="93" s="2" customFormat="1" ht="15.6" x14ac:dyDescent="0.3"/>
    <row r="94" s="2" customFormat="1" ht="15.6" x14ac:dyDescent="0.3"/>
    <row r="95" s="2" customFormat="1" ht="15.6" x14ac:dyDescent="0.3"/>
    <row r="96" s="2" customFormat="1" ht="15.6" x14ac:dyDescent="0.3"/>
    <row r="97" s="2" customFormat="1" ht="15.6" x14ac:dyDescent="0.3"/>
    <row r="98" s="2" customFormat="1" ht="15.6" x14ac:dyDescent="0.3"/>
    <row r="99" s="2" customFormat="1" ht="15.6" x14ac:dyDescent="0.3"/>
    <row r="100" s="2" customFormat="1" ht="15.6" x14ac:dyDescent="0.3"/>
    <row r="101" s="2" customFormat="1" ht="15.6" x14ac:dyDescent="0.3"/>
    <row r="102" s="2" customFormat="1" ht="15.6" x14ac:dyDescent="0.3"/>
    <row r="103" s="2" customFormat="1" ht="15.6" x14ac:dyDescent="0.3"/>
    <row r="104" s="2" customFormat="1" ht="15.6" x14ac:dyDescent="0.3"/>
    <row r="105" s="2" customFormat="1" ht="15.6" x14ac:dyDescent="0.3"/>
    <row r="106" s="2" customFormat="1" ht="15.6" x14ac:dyDescent="0.3"/>
    <row r="107" s="2" customFormat="1" ht="15.6" x14ac:dyDescent="0.3"/>
    <row r="108" s="2" customFormat="1" ht="15.6" x14ac:dyDescent="0.3"/>
    <row r="109" s="2" customFormat="1" ht="15.6" x14ac:dyDescent="0.3"/>
    <row r="110" s="2" customFormat="1" ht="15.6" x14ac:dyDescent="0.3"/>
    <row r="111" s="2" customFormat="1" ht="15.6" x14ac:dyDescent="0.3"/>
    <row r="112" s="2" customFormat="1" ht="15.6" x14ac:dyDescent="0.3"/>
    <row r="113" s="2" customFormat="1" ht="15.6" x14ac:dyDescent="0.3"/>
    <row r="114" s="2" customFormat="1" ht="15.6" x14ac:dyDescent="0.3"/>
    <row r="115" s="2" customFormat="1" ht="15.6" x14ac:dyDescent="0.3"/>
    <row r="116" s="2" customFormat="1" ht="15.6" x14ac:dyDescent="0.3"/>
    <row r="117" s="2" customFormat="1" ht="15.6" x14ac:dyDescent="0.3"/>
    <row r="118" s="2" customFormat="1" ht="15.6" x14ac:dyDescent="0.3"/>
    <row r="119" s="2" customFormat="1" ht="15.6" x14ac:dyDescent="0.3"/>
    <row r="120" s="2" customFormat="1" ht="15.6" x14ac:dyDescent="0.3"/>
    <row r="121" s="2" customFormat="1" ht="15.6" x14ac:dyDescent="0.3"/>
    <row r="122" s="2" customFormat="1" ht="15.6" x14ac:dyDescent="0.3"/>
    <row r="123" s="2" customFormat="1" ht="15.6" x14ac:dyDescent="0.3"/>
    <row r="124" s="2" customFormat="1" ht="15.6" x14ac:dyDescent="0.3"/>
    <row r="125" s="2" customFormat="1" ht="15.6" x14ac:dyDescent="0.3"/>
    <row r="126" s="2" customFormat="1" ht="15.6" x14ac:dyDescent="0.3"/>
    <row r="127" s="2" customFormat="1" ht="15.6" x14ac:dyDescent="0.3"/>
    <row r="128" s="2" customFormat="1" ht="15.6" x14ac:dyDescent="0.3"/>
    <row r="129" s="2" customFormat="1" ht="15.6" x14ac:dyDescent="0.3"/>
    <row r="130" s="2" customFormat="1" ht="15.6" x14ac:dyDescent="0.3"/>
    <row r="131" s="2" customFormat="1" ht="15.6" x14ac:dyDescent="0.3"/>
    <row r="132" s="2" customFormat="1" ht="15.6" x14ac:dyDescent="0.3"/>
    <row r="133" s="2" customFormat="1" ht="15.6" x14ac:dyDescent="0.3"/>
    <row r="134" s="2" customFormat="1" ht="15.6" x14ac:dyDescent="0.3"/>
    <row r="135" s="2" customFormat="1" ht="15.6" x14ac:dyDescent="0.3"/>
    <row r="136" s="2" customFormat="1" ht="15.6" x14ac:dyDescent="0.3"/>
    <row r="137" s="2" customFormat="1" ht="15.6" x14ac:dyDescent="0.3"/>
    <row r="138" s="2" customFormat="1" ht="15.6" x14ac:dyDescent="0.3"/>
    <row r="139" s="2" customFormat="1" ht="15.6" x14ac:dyDescent="0.3"/>
    <row r="140" s="2" customFormat="1" ht="15.6" x14ac:dyDescent="0.3"/>
    <row r="141" s="2" customFormat="1" ht="15.6" x14ac:dyDescent="0.3"/>
    <row r="142" s="2" customFormat="1" ht="15.6" x14ac:dyDescent="0.3"/>
    <row r="143" s="2" customFormat="1" ht="15.6" x14ac:dyDescent="0.3"/>
    <row r="144" s="2" customFormat="1" ht="15.6" x14ac:dyDescent="0.3"/>
    <row r="145" s="2" customFormat="1" ht="15.6" x14ac:dyDescent="0.3"/>
    <row r="146" s="2" customFormat="1" ht="15.6" x14ac:dyDescent="0.3"/>
    <row r="147" s="2" customFormat="1" ht="15.6" x14ac:dyDescent="0.3"/>
    <row r="148" s="2" customFormat="1" ht="15.6" x14ac:dyDescent="0.3"/>
    <row r="149" s="2" customFormat="1" ht="15.6" x14ac:dyDescent="0.3"/>
    <row r="150" s="2" customFormat="1" ht="15.6" x14ac:dyDescent="0.3"/>
    <row r="151" s="2" customFormat="1" ht="15.6" x14ac:dyDescent="0.3"/>
    <row r="152" s="2" customFormat="1" ht="15.6" x14ac:dyDescent="0.3"/>
    <row r="153" s="2" customFormat="1" ht="15.6" x14ac:dyDescent="0.3"/>
    <row r="154" s="2" customFormat="1" ht="15.6" x14ac:dyDescent="0.3"/>
    <row r="155" s="2" customFormat="1" ht="15.6" x14ac:dyDescent="0.3"/>
    <row r="156" s="2" customFormat="1" ht="15.6" x14ac:dyDescent="0.3"/>
    <row r="157" s="2" customFormat="1" ht="15.6" x14ac:dyDescent="0.3"/>
    <row r="158" s="2" customFormat="1" ht="15.6" x14ac:dyDescent="0.3"/>
    <row r="159" s="2" customFormat="1" ht="15.6" x14ac:dyDescent="0.3"/>
    <row r="160" s="2" customFormat="1" ht="15.6" x14ac:dyDescent="0.3"/>
    <row r="161" s="2" customFormat="1" ht="15.6" x14ac:dyDescent="0.3"/>
    <row r="162" s="2" customFormat="1" ht="15.6" x14ac:dyDescent="0.3"/>
    <row r="163" s="2" customFormat="1" ht="15.6" x14ac:dyDescent="0.3"/>
    <row r="164" s="2" customFormat="1" ht="15.6" x14ac:dyDescent="0.3"/>
    <row r="165" s="2" customFormat="1" ht="15.6" x14ac:dyDescent="0.3"/>
    <row r="166" s="2" customFormat="1" ht="15.6" x14ac:dyDescent="0.3"/>
    <row r="167" s="2" customFormat="1" ht="15.6" x14ac:dyDescent="0.3"/>
    <row r="168" s="2" customFormat="1" ht="15.6" x14ac:dyDescent="0.3"/>
    <row r="169" s="2" customFormat="1" ht="15.6" x14ac:dyDescent="0.3"/>
    <row r="170" s="2" customFormat="1" ht="15.6" x14ac:dyDescent="0.3"/>
    <row r="171" s="2" customFormat="1" ht="15.6" x14ac:dyDescent="0.3"/>
    <row r="172" s="2" customFormat="1" ht="15.6" x14ac:dyDescent="0.3"/>
    <row r="173" s="2" customFormat="1" ht="15.6" x14ac:dyDescent="0.3"/>
    <row r="174" s="2" customFormat="1" ht="15.6" x14ac:dyDescent="0.3"/>
    <row r="175" s="2" customFormat="1" ht="15.6" x14ac:dyDescent="0.3"/>
    <row r="176" s="2" customFormat="1" ht="15.6" x14ac:dyDescent="0.3"/>
    <row r="177" spans="3:13" s="2" customFormat="1" ht="15.6" x14ac:dyDescent="0.3"/>
    <row r="178" spans="3:13" s="2" customFormat="1" ht="15.6" x14ac:dyDescent="0.3"/>
    <row r="179" spans="3:13" s="2" customFormat="1" ht="15.6" x14ac:dyDescent="0.3"/>
    <row r="180" spans="3:13" s="2" customFormat="1" ht="15.6" x14ac:dyDescent="0.3"/>
    <row r="181" spans="3:13" s="2" customFormat="1" ht="15.6" x14ac:dyDescent="0.3"/>
    <row r="182" spans="3:13" s="2" customFormat="1" ht="15.6" x14ac:dyDescent="0.3"/>
    <row r="183" spans="3:13" s="2" customFormat="1" ht="15.6" x14ac:dyDescent="0.3"/>
    <row r="184" spans="3:13" s="2" customFormat="1" ht="15.6" x14ac:dyDescent="0.3"/>
    <row r="185" spans="3:13" s="2" customFormat="1" ht="15.6" x14ac:dyDescent="0.3"/>
    <row r="186" spans="3:13" s="2" customFormat="1" ht="15.6" x14ac:dyDescent="0.3"/>
    <row r="187" spans="3:13" x14ac:dyDescent="0.25">
      <c r="C187" s="1"/>
      <c r="F187" s="1"/>
      <c r="G187" s="1"/>
      <c r="J187" s="1"/>
      <c r="M187" s="1"/>
    </row>
    <row r="188" spans="3:13" x14ac:dyDescent="0.25">
      <c r="C188" s="1"/>
      <c r="F188" s="1"/>
      <c r="G188" s="1"/>
      <c r="J188" s="1"/>
      <c r="M188" s="1"/>
    </row>
    <row r="189" spans="3:13" x14ac:dyDescent="0.25">
      <c r="C189" s="1"/>
      <c r="F189" s="1"/>
      <c r="G189" s="1"/>
      <c r="J189" s="1"/>
      <c r="M189" s="1"/>
    </row>
    <row r="190" spans="3:13" x14ac:dyDescent="0.25">
      <c r="C190" s="1"/>
      <c r="F190" s="1"/>
      <c r="G190" s="1"/>
      <c r="J190" s="1"/>
      <c r="M190" s="1"/>
    </row>
    <row r="191" spans="3:13" x14ac:dyDescent="0.25">
      <c r="C191" s="1"/>
      <c r="F191" s="1"/>
      <c r="G191" s="1"/>
      <c r="J191" s="1"/>
      <c r="M191" s="1"/>
    </row>
    <row r="192" spans="3:13" x14ac:dyDescent="0.25">
      <c r="C192" s="1"/>
      <c r="F192" s="1"/>
      <c r="G192" s="1"/>
      <c r="J192" s="1"/>
      <c r="M192" s="1"/>
    </row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="1" customFormat="1" x14ac:dyDescent="0.25"/>
    <row r="1314" s="1" customFormat="1" x14ac:dyDescent="0.25"/>
    <row r="1315" s="1" customFormat="1" x14ac:dyDescent="0.25"/>
    <row r="1316" s="1" customFormat="1" x14ac:dyDescent="0.25"/>
    <row r="1317" s="1" customFormat="1" x14ac:dyDescent="0.25"/>
    <row r="1318" s="1" customFormat="1" x14ac:dyDescent="0.25"/>
    <row r="1319" s="1" customFormat="1" x14ac:dyDescent="0.25"/>
    <row r="1320" s="1" customFormat="1" x14ac:dyDescent="0.25"/>
    <row r="1321" s="1" customFormat="1" x14ac:dyDescent="0.25"/>
    <row r="1322" s="1" customFormat="1" x14ac:dyDescent="0.25"/>
    <row r="1323" s="1" customFormat="1" x14ac:dyDescent="0.25"/>
    <row r="1324" s="1" customFormat="1" x14ac:dyDescent="0.25"/>
    <row r="1325" s="1" customFormat="1" x14ac:dyDescent="0.25"/>
    <row r="1326" s="1" customFormat="1" x14ac:dyDescent="0.25"/>
    <row r="1327" s="1" customFormat="1" x14ac:dyDescent="0.25"/>
    <row r="1328" s="1" customFormat="1" x14ac:dyDescent="0.25"/>
    <row r="1329" s="1" customFormat="1" x14ac:dyDescent="0.25"/>
    <row r="1330" s="1" customFormat="1" x14ac:dyDescent="0.25"/>
    <row r="1331" s="1" customFormat="1" x14ac:dyDescent="0.25"/>
    <row r="1332" s="1" customFormat="1" x14ac:dyDescent="0.25"/>
    <row r="1333" s="1" customFormat="1" x14ac:dyDescent="0.25"/>
    <row r="1334" s="1" customFormat="1" x14ac:dyDescent="0.25"/>
    <row r="1335" s="1" customFormat="1" x14ac:dyDescent="0.25"/>
    <row r="1336" s="1" customFormat="1" x14ac:dyDescent="0.25"/>
    <row r="1337" s="1" customFormat="1" x14ac:dyDescent="0.25"/>
    <row r="1338" s="1" customFormat="1" x14ac:dyDescent="0.25"/>
    <row r="1339" s="1" customFormat="1" x14ac:dyDescent="0.25"/>
    <row r="1340" s="1" customFormat="1" x14ac:dyDescent="0.25"/>
    <row r="1341" s="1" customFormat="1" x14ac:dyDescent="0.25"/>
    <row r="1342" s="1" customFormat="1" x14ac:dyDescent="0.25"/>
    <row r="1343" s="1" customFormat="1" x14ac:dyDescent="0.25"/>
    <row r="1344" s="1" customFormat="1" x14ac:dyDescent="0.25"/>
    <row r="1345" s="1" customFormat="1" x14ac:dyDescent="0.25"/>
    <row r="1346" s="1" customFormat="1" x14ac:dyDescent="0.25"/>
    <row r="1347" s="1" customFormat="1" x14ac:dyDescent="0.25"/>
    <row r="1348" s="1" customFormat="1" x14ac:dyDescent="0.25"/>
    <row r="1349" s="1" customFormat="1" x14ac:dyDescent="0.25"/>
    <row r="1350" s="1" customFormat="1" x14ac:dyDescent="0.25"/>
    <row r="1351" s="1" customFormat="1" x14ac:dyDescent="0.25"/>
    <row r="1352" s="1" customFormat="1" x14ac:dyDescent="0.25"/>
    <row r="1353" s="1" customFormat="1" x14ac:dyDescent="0.25"/>
    <row r="1354" s="1" customFormat="1" x14ac:dyDescent="0.25"/>
    <row r="1355" s="1" customFormat="1" x14ac:dyDescent="0.25"/>
    <row r="1356" s="1" customFormat="1" x14ac:dyDescent="0.25"/>
    <row r="1357" s="1" customFormat="1" x14ac:dyDescent="0.25"/>
    <row r="1358" s="1" customFormat="1" x14ac:dyDescent="0.25"/>
    <row r="1359" s="1" customFormat="1" x14ac:dyDescent="0.25"/>
    <row r="1360" s="1" customFormat="1" x14ac:dyDescent="0.25"/>
    <row r="1361" s="1" customFormat="1" x14ac:dyDescent="0.25"/>
    <row r="1362" s="1" customFormat="1" x14ac:dyDescent="0.25"/>
    <row r="1363" s="1" customFormat="1" x14ac:dyDescent="0.25"/>
    <row r="1364" s="1" customFormat="1" x14ac:dyDescent="0.25"/>
    <row r="1365" s="1" customFormat="1" x14ac:dyDescent="0.25"/>
    <row r="1366" s="1" customFormat="1" x14ac:dyDescent="0.25"/>
    <row r="1367" s="1" customFormat="1" x14ac:dyDescent="0.25"/>
    <row r="1368" s="1" customFormat="1" x14ac:dyDescent="0.25"/>
    <row r="1369" s="1" customFormat="1" x14ac:dyDescent="0.25"/>
    <row r="1370" s="1" customFormat="1" x14ac:dyDescent="0.25"/>
    <row r="1371" s="1" customFormat="1" x14ac:dyDescent="0.25"/>
    <row r="1372" s="1" customFormat="1" x14ac:dyDescent="0.25"/>
    <row r="1373" s="1" customFormat="1" x14ac:dyDescent="0.25"/>
    <row r="1374" s="1" customFormat="1" x14ac:dyDescent="0.25"/>
    <row r="1375" s="1" customFormat="1" x14ac:dyDescent="0.25"/>
    <row r="1376" s="1" customFormat="1" x14ac:dyDescent="0.25"/>
    <row r="1377" s="1" customFormat="1" x14ac:dyDescent="0.25"/>
    <row r="1378" s="1" customFormat="1" x14ac:dyDescent="0.25"/>
    <row r="1379" s="1" customFormat="1" x14ac:dyDescent="0.25"/>
    <row r="1380" s="1" customFormat="1" x14ac:dyDescent="0.25"/>
    <row r="1381" s="1" customFormat="1" x14ac:dyDescent="0.25"/>
    <row r="1382" s="1" customFormat="1" x14ac:dyDescent="0.25"/>
    <row r="1383" s="1" customFormat="1" x14ac:dyDescent="0.25"/>
    <row r="1384" s="1" customFormat="1" x14ac:dyDescent="0.25"/>
    <row r="1385" s="1" customFormat="1" x14ac:dyDescent="0.25"/>
    <row r="1386" s="1" customFormat="1" x14ac:dyDescent="0.25"/>
    <row r="1387" s="1" customFormat="1" x14ac:dyDescent="0.25"/>
    <row r="1388" s="1" customFormat="1" x14ac:dyDescent="0.25"/>
    <row r="1389" s="1" customFormat="1" x14ac:dyDescent="0.25"/>
    <row r="1390" s="1" customFormat="1" x14ac:dyDescent="0.25"/>
    <row r="1391" s="1" customFormat="1" x14ac:dyDescent="0.25"/>
    <row r="1392" s="1" customFormat="1" x14ac:dyDescent="0.25"/>
    <row r="1393" s="1" customFormat="1" x14ac:dyDescent="0.25"/>
    <row r="1394" s="1" customFormat="1" x14ac:dyDescent="0.25"/>
    <row r="1395" s="1" customFormat="1" x14ac:dyDescent="0.25"/>
    <row r="1396" s="1" customFormat="1" x14ac:dyDescent="0.25"/>
    <row r="1397" s="1" customFormat="1" x14ac:dyDescent="0.25"/>
    <row r="1398" s="1" customFormat="1" x14ac:dyDescent="0.25"/>
    <row r="1399" s="1" customFormat="1" x14ac:dyDescent="0.25"/>
    <row r="1400" s="1" customFormat="1" x14ac:dyDescent="0.25"/>
    <row r="1401" s="1" customFormat="1" x14ac:dyDescent="0.25"/>
    <row r="1402" s="1" customFormat="1" x14ac:dyDescent="0.25"/>
    <row r="1403" s="1" customFormat="1" x14ac:dyDescent="0.25"/>
    <row r="1404" s="1" customFormat="1" x14ac:dyDescent="0.25"/>
    <row r="1405" s="1" customFormat="1" x14ac:dyDescent="0.25"/>
    <row r="1406" s="1" customFormat="1" x14ac:dyDescent="0.25"/>
    <row r="1407" s="1" customFormat="1" x14ac:dyDescent="0.25"/>
    <row r="1408" s="1" customFormat="1" x14ac:dyDescent="0.25"/>
    <row r="1409" s="1" customFormat="1" x14ac:dyDescent="0.25"/>
    <row r="1410" s="1" customFormat="1" x14ac:dyDescent="0.25"/>
    <row r="1411" s="1" customFormat="1" x14ac:dyDescent="0.25"/>
    <row r="1412" s="1" customFormat="1" x14ac:dyDescent="0.25"/>
    <row r="1413" s="1" customFormat="1" x14ac:dyDescent="0.25"/>
    <row r="1414" s="1" customFormat="1" x14ac:dyDescent="0.25"/>
    <row r="1415" s="1" customFormat="1" x14ac:dyDescent="0.25"/>
    <row r="1416" s="1" customFormat="1" x14ac:dyDescent="0.25"/>
    <row r="1417" s="1" customFormat="1" x14ac:dyDescent="0.25"/>
    <row r="1418" s="1" customFormat="1" x14ac:dyDescent="0.25"/>
    <row r="1419" s="1" customFormat="1" x14ac:dyDescent="0.25"/>
    <row r="1420" s="1" customFormat="1" x14ac:dyDescent="0.25"/>
    <row r="1421" s="1" customFormat="1" x14ac:dyDescent="0.25"/>
    <row r="1422" s="1" customFormat="1" x14ac:dyDescent="0.25"/>
    <row r="1423" s="1" customFormat="1" x14ac:dyDescent="0.25"/>
    <row r="1424" s="1" customFormat="1" x14ac:dyDescent="0.25"/>
    <row r="1425" s="1" customFormat="1" x14ac:dyDescent="0.25"/>
    <row r="1426" s="1" customFormat="1" x14ac:dyDescent="0.25"/>
    <row r="1427" s="1" customFormat="1" x14ac:dyDescent="0.25"/>
    <row r="1428" s="1" customFormat="1" x14ac:dyDescent="0.25"/>
    <row r="1429" s="1" customFormat="1" x14ac:dyDescent="0.25"/>
    <row r="1430" s="1" customFormat="1" x14ac:dyDescent="0.25"/>
    <row r="1431" s="1" customFormat="1" x14ac:dyDescent="0.25"/>
    <row r="1432" s="1" customFormat="1" x14ac:dyDescent="0.25"/>
    <row r="1433" s="1" customFormat="1" x14ac:dyDescent="0.25"/>
    <row r="1434" s="1" customFormat="1" x14ac:dyDescent="0.25"/>
    <row r="1435" s="1" customFormat="1" x14ac:dyDescent="0.25"/>
    <row r="1436" s="1" customFormat="1" x14ac:dyDescent="0.25"/>
    <row r="1437" s="1" customFormat="1" x14ac:dyDescent="0.25"/>
    <row r="1438" s="1" customFormat="1" x14ac:dyDescent="0.25"/>
    <row r="1439" s="1" customFormat="1" x14ac:dyDescent="0.25"/>
    <row r="1440" s="1" customFormat="1" x14ac:dyDescent="0.25"/>
    <row r="1441" s="1" customFormat="1" x14ac:dyDescent="0.25"/>
    <row r="1442" s="1" customFormat="1" x14ac:dyDescent="0.25"/>
    <row r="1443" s="1" customFormat="1" x14ac:dyDescent="0.25"/>
    <row r="1444" s="1" customFormat="1" x14ac:dyDescent="0.25"/>
    <row r="1445" s="1" customFormat="1" x14ac:dyDescent="0.25"/>
    <row r="1446" s="1" customFormat="1" x14ac:dyDescent="0.25"/>
    <row r="1447" s="1" customFormat="1" x14ac:dyDescent="0.25"/>
    <row r="1448" s="1" customFormat="1" x14ac:dyDescent="0.25"/>
    <row r="1449" s="1" customFormat="1" x14ac:dyDescent="0.25"/>
    <row r="1450" s="1" customFormat="1" x14ac:dyDescent="0.25"/>
    <row r="1451" s="1" customFormat="1" x14ac:dyDescent="0.25"/>
    <row r="1452" s="1" customFormat="1" x14ac:dyDescent="0.25"/>
    <row r="1453" s="1" customFormat="1" x14ac:dyDescent="0.25"/>
    <row r="1454" s="1" customFormat="1" x14ac:dyDescent="0.25"/>
    <row r="1455" s="1" customFormat="1" x14ac:dyDescent="0.25"/>
    <row r="1456" s="1" customFormat="1" x14ac:dyDescent="0.25"/>
    <row r="1457" s="1" customFormat="1" x14ac:dyDescent="0.25"/>
    <row r="1458" s="1" customFormat="1" x14ac:dyDescent="0.25"/>
    <row r="1459" s="1" customFormat="1" x14ac:dyDescent="0.25"/>
    <row r="1460" s="1" customFormat="1" x14ac:dyDescent="0.25"/>
    <row r="1461" s="1" customFormat="1" x14ac:dyDescent="0.25"/>
    <row r="1462" s="1" customFormat="1" x14ac:dyDescent="0.25"/>
    <row r="1463" s="1" customFormat="1" x14ac:dyDescent="0.25"/>
    <row r="1464" s="1" customFormat="1" x14ac:dyDescent="0.25"/>
    <row r="1465" s="1" customFormat="1" x14ac:dyDescent="0.25"/>
    <row r="1466" s="1" customFormat="1" x14ac:dyDescent="0.25"/>
    <row r="1467" s="1" customFormat="1" x14ac:dyDescent="0.25"/>
    <row r="1468" s="1" customFormat="1" x14ac:dyDescent="0.25"/>
    <row r="1469" s="1" customFormat="1" x14ac:dyDescent="0.25"/>
    <row r="1470" s="1" customFormat="1" x14ac:dyDescent="0.25"/>
    <row r="1471" s="1" customFormat="1" x14ac:dyDescent="0.25"/>
    <row r="1472" s="1" customFormat="1" x14ac:dyDescent="0.25"/>
    <row r="1473" s="1" customFormat="1" x14ac:dyDescent="0.25"/>
    <row r="1474" s="1" customFormat="1" x14ac:dyDescent="0.25"/>
    <row r="1475" s="1" customFormat="1" x14ac:dyDescent="0.25"/>
    <row r="1476" s="1" customFormat="1" x14ac:dyDescent="0.25"/>
    <row r="1477" s="1" customFormat="1" x14ac:dyDescent="0.25"/>
    <row r="1478" s="1" customFormat="1" x14ac:dyDescent="0.25"/>
    <row r="1479" s="1" customFormat="1" x14ac:dyDescent="0.25"/>
    <row r="1480" s="1" customFormat="1" x14ac:dyDescent="0.25"/>
    <row r="1481" s="1" customFormat="1" x14ac:dyDescent="0.25"/>
    <row r="1482" s="1" customFormat="1" x14ac:dyDescent="0.25"/>
    <row r="1483" s="1" customFormat="1" x14ac:dyDescent="0.25"/>
    <row r="1484" s="1" customFormat="1" x14ac:dyDescent="0.25"/>
    <row r="1485" s="1" customFormat="1" x14ac:dyDescent="0.25"/>
    <row r="1486" s="1" customFormat="1" x14ac:dyDescent="0.25"/>
    <row r="1487" s="1" customFormat="1" x14ac:dyDescent="0.25"/>
    <row r="1488" s="1" customFormat="1" x14ac:dyDescent="0.25"/>
    <row r="1489" s="1" customFormat="1" x14ac:dyDescent="0.25"/>
    <row r="1490" s="1" customFormat="1" x14ac:dyDescent="0.25"/>
    <row r="1491" s="1" customFormat="1" x14ac:dyDescent="0.25"/>
    <row r="1492" s="1" customFormat="1" x14ac:dyDescent="0.25"/>
    <row r="1493" s="1" customFormat="1" x14ac:dyDescent="0.25"/>
    <row r="1494" s="1" customFormat="1" x14ac:dyDescent="0.25"/>
    <row r="1495" s="1" customFormat="1" x14ac:dyDescent="0.25"/>
    <row r="1496" s="1" customFormat="1" x14ac:dyDescent="0.25"/>
    <row r="1497" s="1" customFormat="1" x14ac:dyDescent="0.25"/>
    <row r="1498" s="1" customFormat="1" x14ac:dyDescent="0.25"/>
    <row r="1499" s="1" customFormat="1" x14ac:dyDescent="0.25"/>
    <row r="1500" s="1" customFormat="1" x14ac:dyDescent="0.25"/>
    <row r="1501" s="1" customFormat="1" x14ac:dyDescent="0.25"/>
    <row r="1502" s="1" customFormat="1" x14ac:dyDescent="0.25"/>
    <row r="1503" s="1" customFormat="1" x14ac:dyDescent="0.25"/>
    <row r="1504" s="1" customFormat="1" x14ac:dyDescent="0.25"/>
    <row r="1505" s="1" customFormat="1" x14ac:dyDescent="0.25"/>
    <row r="1506" s="1" customFormat="1" x14ac:dyDescent="0.25"/>
    <row r="1507" s="1" customFormat="1" x14ac:dyDescent="0.25"/>
    <row r="1508" s="1" customFormat="1" x14ac:dyDescent="0.25"/>
    <row r="1509" s="1" customFormat="1" x14ac:dyDescent="0.25"/>
    <row r="1510" s="1" customFormat="1" x14ac:dyDescent="0.25"/>
    <row r="1511" s="1" customFormat="1" x14ac:dyDescent="0.25"/>
    <row r="1512" s="1" customFormat="1" x14ac:dyDescent="0.25"/>
    <row r="1513" s="1" customFormat="1" x14ac:dyDescent="0.25"/>
    <row r="1514" s="1" customFormat="1" x14ac:dyDescent="0.25"/>
    <row r="1515" s="1" customFormat="1" x14ac:dyDescent="0.25"/>
    <row r="1516" s="1" customFormat="1" x14ac:dyDescent="0.25"/>
    <row r="1517" s="1" customFormat="1" x14ac:dyDescent="0.25"/>
    <row r="1518" s="1" customFormat="1" x14ac:dyDescent="0.25"/>
    <row r="1519" s="1" customFormat="1" x14ac:dyDescent="0.25"/>
    <row r="1520" s="1" customFormat="1" x14ac:dyDescent="0.25"/>
    <row r="1521" s="1" customFormat="1" x14ac:dyDescent="0.25"/>
    <row r="1522" s="1" customFormat="1" x14ac:dyDescent="0.25"/>
    <row r="1523" s="1" customFormat="1" x14ac:dyDescent="0.25"/>
    <row r="1524" s="1" customFormat="1" x14ac:dyDescent="0.25"/>
    <row r="1525" s="1" customFormat="1" x14ac:dyDescent="0.25"/>
    <row r="1526" s="1" customFormat="1" x14ac:dyDescent="0.25"/>
    <row r="1527" s="1" customFormat="1" x14ac:dyDescent="0.25"/>
    <row r="1528" s="1" customFormat="1" x14ac:dyDescent="0.25"/>
    <row r="1529" s="1" customFormat="1" x14ac:dyDescent="0.25"/>
    <row r="1530" s="1" customFormat="1" x14ac:dyDescent="0.25"/>
    <row r="1531" s="1" customFormat="1" x14ac:dyDescent="0.25"/>
    <row r="1532" s="1" customFormat="1" x14ac:dyDescent="0.25"/>
    <row r="1533" s="1" customFormat="1" x14ac:dyDescent="0.25"/>
    <row r="1534" s="1" customFormat="1" x14ac:dyDescent="0.25"/>
    <row r="1535" s="1" customFormat="1" x14ac:dyDescent="0.25"/>
    <row r="1536" s="1" customFormat="1" x14ac:dyDescent="0.25"/>
    <row r="1537" s="1" customFormat="1" x14ac:dyDescent="0.25"/>
    <row r="1538" s="1" customFormat="1" x14ac:dyDescent="0.25"/>
    <row r="1539" s="1" customFormat="1" x14ac:dyDescent="0.25"/>
    <row r="1540" s="1" customFormat="1" x14ac:dyDescent="0.25"/>
    <row r="1541" s="1" customFormat="1" x14ac:dyDescent="0.25"/>
    <row r="1542" s="1" customFormat="1" x14ac:dyDescent="0.25"/>
    <row r="1543" s="1" customFormat="1" x14ac:dyDescent="0.25"/>
    <row r="1544" s="1" customFormat="1" x14ac:dyDescent="0.25"/>
    <row r="1545" s="1" customFormat="1" x14ac:dyDescent="0.25"/>
    <row r="1546" s="1" customFormat="1" x14ac:dyDescent="0.25"/>
    <row r="1547" s="1" customFormat="1" x14ac:dyDescent="0.25"/>
    <row r="1548" s="1" customFormat="1" x14ac:dyDescent="0.25"/>
    <row r="1549" s="1" customFormat="1" x14ac:dyDescent="0.25"/>
    <row r="1550" s="1" customFormat="1" x14ac:dyDescent="0.25"/>
    <row r="1551" s="1" customFormat="1" x14ac:dyDescent="0.25"/>
    <row r="1552" s="1" customFormat="1" x14ac:dyDescent="0.25"/>
    <row r="1553" s="1" customFormat="1" x14ac:dyDescent="0.25"/>
    <row r="1554" s="1" customFormat="1" x14ac:dyDescent="0.25"/>
    <row r="1555" s="1" customFormat="1" x14ac:dyDescent="0.25"/>
    <row r="1556" s="1" customFormat="1" x14ac:dyDescent="0.25"/>
    <row r="1557" s="1" customFormat="1" x14ac:dyDescent="0.25"/>
    <row r="1558" s="1" customFormat="1" x14ac:dyDescent="0.25"/>
    <row r="1559" s="1" customFormat="1" x14ac:dyDescent="0.25"/>
    <row r="1560" s="1" customFormat="1" x14ac:dyDescent="0.25"/>
    <row r="1561" s="1" customFormat="1" x14ac:dyDescent="0.25"/>
    <row r="1562" s="1" customFormat="1" x14ac:dyDescent="0.25"/>
    <row r="1563" s="1" customFormat="1" x14ac:dyDescent="0.25"/>
    <row r="1564" s="1" customFormat="1" x14ac:dyDescent="0.25"/>
    <row r="1565" s="1" customFormat="1" x14ac:dyDescent="0.25"/>
    <row r="1566" s="1" customFormat="1" x14ac:dyDescent="0.25"/>
    <row r="1567" s="1" customFormat="1" x14ac:dyDescent="0.25"/>
    <row r="1568" s="1" customFormat="1" x14ac:dyDescent="0.25"/>
    <row r="1569" s="1" customFormat="1" x14ac:dyDescent="0.25"/>
    <row r="1570" s="1" customFormat="1" x14ac:dyDescent="0.25"/>
    <row r="1571" s="1" customFormat="1" x14ac:dyDescent="0.25"/>
    <row r="1572" s="1" customFormat="1" x14ac:dyDescent="0.25"/>
    <row r="1573" s="1" customFormat="1" x14ac:dyDescent="0.25"/>
    <row r="1574" s="1" customFormat="1" x14ac:dyDescent="0.25"/>
    <row r="1575" s="1" customFormat="1" x14ac:dyDescent="0.25"/>
    <row r="1576" s="1" customFormat="1" x14ac:dyDescent="0.25"/>
    <row r="1577" s="1" customFormat="1" x14ac:dyDescent="0.25"/>
    <row r="1578" s="1" customFormat="1" x14ac:dyDescent="0.25"/>
    <row r="1579" s="1" customFormat="1" x14ac:dyDescent="0.25"/>
    <row r="1580" s="1" customFormat="1" x14ac:dyDescent="0.25"/>
    <row r="1581" s="1" customFormat="1" x14ac:dyDescent="0.25"/>
    <row r="1582" s="1" customFormat="1" x14ac:dyDescent="0.25"/>
    <row r="1583" s="1" customFormat="1" x14ac:dyDescent="0.25"/>
    <row r="1584" s="1" customFormat="1" x14ac:dyDescent="0.25"/>
    <row r="1585" s="1" customFormat="1" x14ac:dyDescent="0.25"/>
    <row r="1586" s="1" customFormat="1" x14ac:dyDescent="0.25"/>
    <row r="1587" s="1" customFormat="1" x14ac:dyDescent="0.25"/>
    <row r="1588" s="1" customFormat="1" x14ac:dyDescent="0.25"/>
    <row r="1589" s="1" customFormat="1" x14ac:dyDescent="0.25"/>
    <row r="1590" s="1" customFormat="1" x14ac:dyDescent="0.25"/>
    <row r="1591" s="1" customFormat="1" x14ac:dyDescent="0.25"/>
    <row r="1592" s="1" customFormat="1" x14ac:dyDescent="0.25"/>
    <row r="1593" s="1" customFormat="1" x14ac:dyDescent="0.25"/>
    <row r="1594" s="1" customFormat="1" x14ac:dyDescent="0.25"/>
    <row r="1595" s="1" customFormat="1" x14ac:dyDescent="0.25"/>
    <row r="1596" s="1" customFormat="1" x14ac:dyDescent="0.25"/>
    <row r="1597" s="1" customFormat="1" x14ac:dyDescent="0.25"/>
    <row r="1598" s="1" customFormat="1" x14ac:dyDescent="0.25"/>
    <row r="1599" s="1" customFormat="1" x14ac:dyDescent="0.25"/>
    <row r="1600" s="1" customFormat="1" x14ac:dyDescent="0.25"/>
    <row r="1601" s="1" customFormat="1" x14ac:dyDescent="0.25"/>
    <row r="1602" s="1" customFormat="1" x14ac:dyDescent="0.25"/>
    <row r="1603" s="1" customFormat="1" x14ac:dyDescent="0.25"/>
    <row r="1604" s="1" customFormat="1" x14ac:dyDescent="0.25"/>
    <row r="1605" s="1" customFormat="1" x14ac:dyDescent="0.25"/>
    <row r="1606" s="1" customFormat="1" x14ac:dyDescent="0.25"/>
    <row r="1607" s="1" customFormat="1" x14ac:dyDescent="0.25"/>
    <row r="1608" s="1" customFormat="1" x14ac:dyDescent="0.25"/>
    <row r="1609" s="1" customFormat="1" x14ac:dyDescent="0.25"/>
    <row r="1610" s="1" customFormat="1" x14ac:dyDescent="0.25"/>
    <row r="1611" s="1" customFormat="1" x14ac:dyDescent="0.25"/>
    <row r="1612" s="1" customFormat="1" x14ac:dyDescent="0.25"/>
    <row r="1613" s="1" customFormat="1" x14ac:dyDescent="0.25"/>
    <row r="1614" s="1" customFormat="1" x14ac:dyDescent="0.25"/>
    <row r="1615" s="1" customFormat="1" x14ac:dyDescent="0.25"/>
    <row r="1616" s="1" customFormat="1" x14ac:dyDescent="0.25"/>
    <row r="1617" s="1" customFormat="1" x14ac:dyDescent="0.25"/>
    <row r="1618" s="1" customFormat="1" x14ac:dyDescent="0.25"/>
    <row r="1619" s="1" customFormat="1" x14ac:dyDescent="0.25"/>
    <row r="1620" s="1" customFormat="1" x14ac:dyDescent="0.25"/>
    <row r="1621" s="1" customFormat="1" x14ac:dyDescent="0.25"/>
    <row r="1622" s="1" customFormat="1" x14ac:dyDescent="0.25"/>
    <row r="1623" s="1" customFormat="1" x14ac:dyDescent="0.25"/>
    <row r="1624" s="1" customFormat="1" x14ac:dyDescent="0.25"/>
    <row r="1625" s="1" customFormat="1" x14ac:dyDescent="0.25"/>
    <row r="1626" s="1" customFormat="1" x14ac:dyDescent="0.25"/>
    <row r="1627" s="1" customFormat="1" x14ac:dyDescent="0.25"/>
    <row r="1628" s="1" customFormat="1" x14ac:dyDescent="0.25"/>
    <row r="1629" s="1" customFormat="1" x14ac:dyDescent="0.25"/>
    <row r="1630" s="1" customFormat="1" x14ac:dyDescent="0.25"/>
    <row r="1631" s="1" customFormat="1" x14ac:dyDescent="0.25"/>
    <row r="1632" s="1" customFormat="1" x14ac:dyDescent="0.25"/>
    <row r="1633" s="1" customFormat="1" x14ac:dyDescent="0.25"/>
    <row r="1634" s="1" customFormat="1" x14ac:dyDescent="0.25"/>
    <row r="1635" s="1" customFormat="1" x14ac:dyDescent="0.25"/>
    <row r="1636" s="1" customFormat="1" x14ac:dyDescent="0.25"/>
    <row r="1637" s="1" customFormat="1" x14ac:dyDescent="0.25"/>
    <row r="1638" s="1" customFormat="1" x14ac:dyDescent="0.25"/>
    <row r="1639" s="1" customFormat="1" x14ac:dyDescent="0.25"/>
    <row r="1640" s="1" customFormat="1" x14ac:dyDescent="0.25"/>
    <row r="1641" s="1" customFormat="1" x14ac:dyDescent="0.25"/>
    <row r="1642" s="1" customFormat="1" x14ac:dyDescent="0.25"/>
    <row r="1643" s="1" customFormat="1" x14ac:dyDescent="0.25"/>
    <row r="1644" s="1" customFormat="1" x14ac:dyDescent="0.25"/>
    <row r="1645" s="1" customFormat="1" x14ac:dyDescent="0.25"/>
    <row r="1646" s="1" customFormat="1" x14ac:dyDescent="0.25"/>
    <row r="1647" s="1" customFormat="1" x14ac:dyDescent="0.25"/>
    <row r="1648" s="1" customFormat="1" x14ac:dyDescent="0.25"/>
    <row r="1649" s="1" customFormat="1" x14ac:dyDescent="0.25"/>
    <row r="1650" s="1" customFormat="1" x14ac:dyDescent="0.25"/>
    <row r="1651" s="1" customFormat="1" x14ac:dyDescent="0.25"/>
    <row r="1652" s="1" customFormat="1" x14ac:dyDescent="0.25"/>
    <row r="1653" s="1" customFormat="1" x14ac:dyDescent="0.25"/>
    <row r="1654" s="1" customFormat="1" x14ac:dyDescent="0.25"/>
    <row r="1655" s="1" customFormat="1" x14ac:dyDescent="0.25"/>
    <row r="1656" s="1" customFormat="1" x14ac:dyDescent="0.25"/>
    <row r="1657" s="1" customFormat="1" x14ac:dyDescent="0.25"/>
    <row r="1658" s="1" customFormat="1" x14ac:dyDescent="0.25"/>
    <row r="1659" s="1" customFormat="1" x14ac:dyDescent="0.25"/>
    <row r="1660" s="1" customFormat="1" x14ac:dyDescent="0.25"/>
    <row r="1661" s="1" customFormat="1" x14ac:dyDescent="0.25"/>
    <row r="1662" s="1" customFormat="1" x14ac:dyDescent="0.25"/>
    <row r="1663" s="1" customFormat="1" x14ac:dyDescent="0.25"/>
    <row r="1664" s="1" customFormat="1" x14ac:dyDescent="0.25"/>
    <row r="1665" s="1" customFormat="1" x14ac:dyDescent="0.25"/>
    <row r="1666" s="1" customFormat="1" x14ac:dyDescent="0.25"/>
    <row r="1667" s="1" customFormat="1" x14ac:dyDescent="0.25"/>
    <row r="1668" s="1" customFormat="1" x14ac:dyDescent="0.25"/>
    <row r="1669" s="1" customFormat="1" x14ac:dyDescent="0.25"/>
    <row r="1670" s="1" customFormat="1" x14ac:dyDescent="0.25"/>
    <row r="1671" s="1" customFormat="1" x14ac:dyDescent="0.25"/>
    <row r="1672" s="1" customFormat="1" x14ac:dyDescent="0.25"/>
    <row r="1673" s="1" customFormat="1" x14ac:dyDescent="0.25"/>
    <row r="1674" s="1" customFormat="1" x14ac:dyDescent="0.25"/>
    <row r="1675" s="1" customFormat="1" x14ac:dyDescent="0.25"/>
    <row r="1676" s="1" customFormat="1" x14ac:dyDescent="0.25"/>
    <row r="1677" s="1" customFormat="1" x14ac:dyDescent="0.25"/>
    <row r="1678" s="1" customFormat="1" x14ac:dyDescent="0.25"/>
    <row r="1679" s="1" customFormat="1" x14ac:dyDescent="0.25"/>
    <row r="1680" s="1" customFormat="1" x14ac:dyDescent="0.25"/>
    <row r="1681" s="1" customFormat="1" x14ac:dyDescent="0.25"/>
    <row r="1682" s="1" customFormat="1" x14ac:dyDescent="0.25"/>
    <row r="1683" s="1" customFormat="1" x14ac:dyDescent="0.25"/>
    <row r="1684" s="1" customFormat="1" x14ac:dyDescent="0.25"/>
    <row r="1685" s="1" customFormat="1" x14ac:dyDescent="0.25"/>
    <row r="1686" s="1" customFormat="1" x14ac:dyDescent="0.25"/>
    <row r="1687" s="1" customFormat="1" x14ac:dyDescent="0.25"/>
    <row r="1688" s="1" customFormat="1" x14ac:dyDescent="0.25"/>
    <row r="1689" s="1" customFormat="1" x14ac:dyDescent="0.25"/>
    <row r="1690" s="1" customFormat="1" x14ac:dyDescent="0.25"/>
    <row r="1691" s="1" customFormat="1" x14ac:dyDescent="0.25"/>
    <row r="1692" s="1" customFormat="1" x14ac:dyDescent="0.25"/>
    <row r="1693" s="1" customFormat="1" x14ac:dyDescent="0.25"/>
    <row r="1694" s="1" customFormat="1" x14ac:dyDescent="0.25"/>
    <row r="1695" s="1" customFormat="1" x14ac:dyDescent="0.25"/>
    <row r="1696" s="1" customFormat="1" x14ac:dyDescent="0.25"/>
    <row r="1697" s="1" customFormat="1" x14ac:dyDescent="0.25"/>
    <row r="1698" s="1" customFormat="1" x14ac:dyDescent="0.25"/>
    <row r="1699" s="1" customFormat="1" x14ac:dyDescent="0.25"/>
    <row r="1700" s="1" customFormat="1" x14ac:dyDescent="0.25"/>
    <row r="1701" s="1" customFormat="1" x14ac:dyDescent="0.25"/>
    <row r="1702" s="1" customFormat="1" x14ac:dyDescent="0.25"/>
    <row r="1703" s="1" customFormat="1" x14ac:dyDescent="0.25"/>
    <row r="1704" s="1" customFormat="1" x14ac:dyDescent="0.25"/>
    <row r="1705" s="1" customFormat="1" x14ac:dyDescent="0.25"/>
    <row r="1706" s="1" customFormat="1" x14ac:dyDescent="0.25"/>
    <row r="1707" s="1" customFormat="1" x14ac:dyDescent="0.25"/>
    <row r="1708" s="1" customFormat="1" x14ac:dyDescent="0.25"/>
    <row r="1709" s="1" customFormat="1" x14ac:dyDescent="0.25"/>
    <row r="1710" s="1" customFormat="1" x14ac:dyDescent="0.25"/>
    <row r="1711" s="1" customFormat="1" x14ac:dyDescent="0.25"/>
    <row r="1712" s="1" customFormat="1" x14ac:dyDescent="0.25"/>
    <row r="1713" s="1" customFormat="1" x14ac:dyDescent="0.25"/>
    <row r="1714" s="1" customFormat="1" x14ac:dyDescent="0.25"/>
    <row r="1715" s="1" customFormat="1" x14ac:dyDescent="0.25"/>
    <row r="1716" s="1" customFormat="1" x14ac:dyDescent="0.25"/>
    <row r="1717" s="1" customFormat="1" x14ac:dyDescent="0.25"/>
    <row r="1718" s="1" customFormat="1" x14ac:dyDescent="0.25"/>
    <row r="1719" s="1" customFormat="1" x14ac:dyDescent="0.25"/>
    <row r="1720" s="1" customFormat="1" x14ac:dyDescent="0.25"/>
    <row r="1721" s="1" customFormat="1" x14ac:dyDescent="0.25"/>
    <row r="1722" s="1" customFormat="1" x14ac:dyDescent="0.25"/>
    <row r="1723" s="1" customFormat="1" x14ac:dyDescent="0.25"/>
    <row r="1724" s="1" customFormat="1" x14ac:dyDescent="0.25"/>
    <row r="1725" s="1" customFormat="1" x14ac:dyDescent="0.25"/>
    <row r="1726" s="1" customFormat="1" x14ac:dyDescent="0.25"/>
    <row r="1727" s="1" customFormat="1" x14ac:dyDescent="0.25"/>
    <row r="1728" s="1" customFormat="1" x14ac:dyDescent="0.25"/>
    <row r="1729" s="1" customFormat="1" x14ac:dyDescent="0.25"/>
    <row r="1730" s="1" customFormat="1" x14ac:dyDescent="0.25"/>
    <row r="1731" s="1" customFormat="1" x14ac:dyDescent="0.25"/>
    <row r="1732" s="1" customFormat="1" x14ac:dyDescent="0.25"/>
    <row r="1733" s="1" customFormat="1" x14ac:dyDescent="0.25"/>
    <row r="1734" s="1" customFormat="1" x14ac:dyDescent="0.25"/>
    <row r="1735" s="1" customFormat="1" x14ac:dyDescent="0.25"/>
  </sheetData>
  <mergeCells count="13">
    <mergeCell ref="AM4:AP4"/>
    <mergeCell ref="AG22:AI22"/>
    <mergeCell ref="AG23:AI23"/>
    <mergeCell ref="C3:F3"/>
    <mergeCell ref="G3:J3"/>
    <mergeCell ref="K3:L3"/>
    <mergeCell ref="M3:N3"/>
    <mergeCell ref="AG3:AI3"/>
    <mergeCell ref="AA28:AE28"/>
    <mergeCell ref="AA22:AA24"/>
    <mergeCell ref="AB22:AB24"/>
    <mergeCell ref="AC22:AC24"/>
    <mergeCell ref="AD22:AD24"/>
  </mergeCells>
  <conditionalFormatting sqref="AC31">
    <cfRule type="expression" dxfId="3" priority="1">
      <formula>AE31&lt;0</formula>
    </cfRule>
  </conditionalFormatting>
  <printOptions horizontalCentered="1" verticalCentered="1"/>
  <pageMargins left="0.19685039370078741" right="0.19685039370078741" top="0.51181102362204722" bottom="0.51181102362204722" header="0.31496062992125984" footer="0.31496062992125984"/>
  <pageSetup paperSize="9" scale="95" orientation="portrait" r:id="rId1"/>
  <headerFooter>
    <oddFooter>&amp;C&amp;10&amp;Z&amp;F</oddFooter>
  </headerFooter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Q1735"/>
  <sheetViews>
    <sheetView topLeftCell="A21" zoomScaleNormal="100" workbookViewId="0">
      <selection activeCell="D41" sqref="D41:M41"/>
    </sheetView>
  </sheetViews>
  <sheetFormatPr defaultColWidth="9.109375" defaultRowHeight="13.8" x14ac:dyDescent="0.25"/>
  <cols>
    <col min="1" max="1" width="9.5546875" style="1" customWidth="1"/>
    <col min="2" max="2" width="7.6640625" style="1" customWidth="1"/>
    <col min="3" max="3" width="6.5546875" style="10" customWidth="1"/>
    <col min="4" max="4" width="6.109375" style="1" customWidth="1"/>
    <col min="5" max="5" width="7.5546875" style="1" customWidth="1"/>
    <col min="6" max="6" width="9.33203125" style="10" customWidth="1"/>
    <col min="7" max="7" width="7.109375" style="10" customWidth="1"/>
    <col min="8" max="8" width="8.44140625" style="1" customWidth="1"/>
    <col min="9" max="9" width="7.44140625" style="1" customWidth="1"/>
    <col min="10" max="10" width="7" style="10" customWidth="1"/>
    <col min="11" max="11" width="5.6640625" style="1" customWidth="1"/>
    <col min="12" max="12" width="6" style="1" customWidth="1"/>
    <col min="13" max="13" width="7" style="10" customWidth="1"/>
    <col min="14" max="14" width="9.5546875" style="1" customWidth="1"/>
    <col min="15" max="26" width="9.109375" style="1"/>
    <col min="27" max="27" width="8.88671875" style="1" customWidth="1"/>
    <col min="28" max="32" width="9.109375" style="1"/>
    <col min="33" max="33" width="15" style="1" customWidth="1"/>
    <col min="34" max="34" width="12.5546875" style="1" customWidth="1"/>
    <col min="35" max="35" width="10.44140625" style="1" bestFit="1" customWidth="1"/>
    <col min="36" max="42" width="9.109375" style="1"/>
    <col min="43" max="43" width="10.44140625" style="1" bestFit="1" customWidth="1"/>
    <col min="44" max="16384" width="9.109375" style="1"/>
  </cols>
  <sheetData>
    <row r="1" spans="1:43" s="12" customFormat="1" ht="21" x14ac:dyDescent="0.4">
      <c r="A1" s="8" t="s">
        <v>0</v>
      </c>
      <c r="B1" s="8"/>
    </row>
    <row r="2" spans="1:43" s="13" customFormat="1" ht="28.2" thickBot="1" x14ac:dyDescent="0.5">
      <c r="A2" s="9" t="s">
        <v>114</v>
      </c>
      <c r="B2" s="1"/>
    </row>
    <row r="3" spans="1:43" ht="47.25" customHeight="1" thickBot="1" x14ac:dyDescent="0.35">
      <c r="A3" s="6"/>
      <c r="B3" s="7"/>
      <c r="C3" s="602" t="s">
        <v>3</v>
      </c>
      <c r="D3" s="602"/>
      <c r="E3" s="602"/>
      <c r="F3" s="602"/>
      <c r="G3" s="602" t="s">
        <v>4</v>
      </c>
      <c r="H3" s="603"/>
      <c r="I3" s="603"/>
      <c r="J3" s="603"/>
      <c r="K3" s="604" t="s">
        <v>22</v>
      </c>
      <c r="L3" s="605"/>
      <c r="M3" s="606" t="s">
        <v>5</v>
      </c>
      <c r="N3" s="607"/>
      <c r="AA3" s="388" t="s">
        <v>25</v>
      </c>
      <c r="AB3" s="20" t="s">
        <v>26</v>
      </c>
      <c r="AC3" s="20" t="s">
        <v>27</v>
      </c>
      <c r="AD3" s="20" t="s">
        <v>28</v>
      </c>
      <c r="AE3" s="20" t="s">
        <v>29</v>
      </c>
      <c r="AF3" s="21" t="s">
        <v>30</v>
      </c>
      <c r="AG3" s="586" t="s">
        <v>31</v>
      </c>
      <c r="AH3" s="587"/>
      <c r="AI3" s="588"/>
      <c r="AM3" s="19" t="s">
        <v>1</v>
      </c>
      <c r="AN3" s="19" t="s">
        <v>2</v>
      </c>
      <c r="AO3" s="19" t="s">
        <v>65</v>
      </c>
      <c r="AP3" s="19" t="s">
        <v>66</v>
      </c>
      <c r="AQ3" s="19" t="s">
        <v>67</v>
      </c>
    </row>
    <row r="4" spans="1:43" s="3" customFormat="1" ht="53.4" thickBot="1" x14ac:dyDescent="0.3">
      <c r="A4" s="19" t="s">
        <v>1</v>
      </c>
      <c r="B4" s="19" t="s">
        <v>2</v>
      </c>
      <c r="C4" s="11" t="s">
        <v>6</v>
      </c>
      <c r="D4" s="4" t="s">
        <v>7</v>
      </c>
      <c r="E4" s="4" t="s">
        <v>8</v>
      </c>
      <c r="F4" s="11" t="s">
        <v>23</v>
      </c>
      <c r="G4" s="11" t="s">
        <v>6</v>
      </c>
      <c r="H4" s="4" t="s">
        <v>21</v>
      </c>
      <c r="I4" s="4" t="s">
        <v>8</v>
      </c>
      <c r="J4" s="11" t="s">
        <v>24</v>
      </c>
      <c r="K4" s="4" t="s">
        <v>16</v>
      </c>
      <c r="L4" s="5" t="s">
        <v>17</v>
      </c>
      <c r="M4" s="64" t="s">
        <v>54</v>
      </c>
      <c r="N4" s="73" t="s">
        <v>59</v>
      </c>
      <c r="AA4" s="84">
        <v>29.9</v>
      </c>
      <c r="AB4" s="85">
        <v>0.183</v>
      </c>
      <c r="AC4" s="86">
        <f t="shared" ref="AC4:AC20" si="0">AA4*$AB$4</f>
        <v>5.4716999999999993</v>
      </c>
      <c r="AD4" s="87">
        <v>30</v>
      </c>
      <c r="AE4" s="88">
        <f t="shared" ref="AE4:AE20" si="1">AC4*$AD$4</f>
        <v>164.15099999999998</v>
      </c>
      <c r="AF4" s="89">
        <f>AE4*12</f>
        <v>1969.8119999999999</v>
      </c>
      <c r="AG4" s="26" t="s">
        <v>2</v>
      </c>
      <c r="AH4" s="26" t="s">
        <v>32</v>
      </c>
      <c r="AI4" s="27" t="s">
        <v>33</v>
      </c>
      <c r="AM4" s="589" t="s">
        <v>68</v>
      </c>
      <c r="AN4" s="590"/>
      <c r="AO4" s="590"/>
      <c r="AP4" s="591"/>
    </row>
    <row r="5" spans="1:43" s="2" customFormat="1" ht="28.5" customHeight="1" x14ac:dyDescent="0.3">
      <c r="A5" s="74" t="s">
        <v>56</v>
      </c>
      <c r="B5" s="65">
        <v>45930</v>
      </c>
      <c r="C5" s="66">
        <v>19251</v>
      </c>
      <c r="D5" s="67"/>
      <c r="E5" s="67"/>
      <c r="F5" s="68"/>
      <c r="G5" s="66">
        <v>19256</v>
      </c>
      <c r="H5" s="67"/>
      <c r="I5" s="67"/>
      <c r="J5" s="68"/>
      <c r="K5" s="67"/>
      <c r="L5" s="67"/>
      <c r="M5" s="69"/>
      <c r="N5" s="69"/>
      <c r="AA5" s="22">
        <v>15</v>
      </c>
      <c r="AC5" s="23">
        <f t="shared" si="0"/>
        <v>2.7450000000000001</v>
      </c>
      <c r="AE5" s="24">
        <f t="shared" si="1"/>
        <v>82.350000000000009</v>
      </c>
      <c r="AF5" s="25">
        <f t="shared" ref="AF5:AF20" si="2">AE5*12</f>
        <v>988.2</v>
      </c>
      <c r="AG5" s="28">
        <v>40883</v>
      </c>
      <c r="AH5" s="2">
        <v>2011</v>
      </c>
      <c r="AI5" s="25">
        <v>2516</v>
      </c>
      <c r="AM5" s="70" t="s">
        <v>11</v>
      </c>
      <c r="AN5" s="71">
        <v>45931</v>
      </c>
      <c r="AO5" s="79"/>
      <c r="AP5" s="79"/>
      <c r="AQ5" s="79">
        <f>AO5+AP5</f>
        <v>0</v>
      </c>
    </row>
    <row r="6" spans="1:43" s="2" customFormat="1" ht="18.75" customHeight="1" x14ac:dyDescent="0.3">
      <c r="A6" s="70" t="s">
        <v>11</v>
      </c>
      <c r="B6" s="71">
        <v>45931</v>
      </c>
      <c r="C6" s="14">
        <v>19261</v>
      </c>
      <c r="D6" s="80">
        <f t="shared" ref="D6:D36" si="3">IF(C6-G5&gt;0,C6-G5,NA())</f>
        <v>5</v>
      </c>
      <c r="E6" s="80">
        <f>IF(D6=0,0,E5+D6)</f>
        <v>5</v>
      </c>
      <c r="F6" s="18">
        <v>9</v>
      </c>
      <c r="G6" s="14">
        <v>19265</v>
      </c>
      <c r="H6" s="80">
        <f>IF(G6-C6&gt;0,G6-C6,NA())</f>
        <v>4</v>
      </c>
      <c r="I6" s="80">
        <f>IF(H6=0,0,I5+H6)</f>
        <v>4</v>
      </c>
      <c r="J6" s="18">
        <v>11</v>
      </c>
      <c r="K6" s="80">
        <f t="shared" ref="K6:K36" si="4">D6+H6</f>
        <v>9</v>
      </c>
      <c r="L6" s="80">
        <f>IF(K6=0,0,L5+K6)</f>
        <v>9</v>
      </c>
      <c r="M6" s="15">
        <v>15</v>
      </c>
      <c r="N6" s="69" t="s">
        <v>18</v>
      </c>
      <c r="AA6" s="22">
        <v>20</v>
      </c>
      <c r="AC6" s="23">
        <f t="shared" si="0"/>
        <v>3.66</v>
      </c>
      <c r="AE6" s="24">
        <f t="shared" si="1"/>
        <v>109.80000000000001</v>
      </c>
      <c r="AF6" s="25">
        <f t="shared" si="2"/>
        <v>1317.6000000000001</v>
      </c>
      <c r="AG6" s="28">
        <v>41211</v>
      </c>
      <c r="AH6" s="2">
        <v>2012</v>
      </c>
      <c r="AI6" s="25">
        <v>2235</v>
      </c>
      <c r="AM6" s="70" t="s">
        <v>12</v>
      </c>
      <c r="AN6" s="71">
        <v>45932</v>
      </c>
      <c r="AO6" s="79"/>
      <c r="AP6" s="79"/>
      <c r="AQ6" s="79">
        <f t="shared" ref="AQ6:AQ35" si="5">AO6+AP6</f>
        <v>0</v>
      </c>
    </row>
    <row r="7" spans="1:43" s="2" customFormat="1" ht="18.75" customHeight="1" x14ac:dyDescent="0.3">
      <c r="A7" s="70" t="s">
        <v>12</v>
      </c>
      <c r="B7" s="71">
        <v>45932</v>
      </c>
      <c r="C7" s="14">
        <v>19269</v>
      </c>
      <c r="D7" s="80">
        <f t="shared" si="3"/>
        <v>4</v>
      </c>
      <c r="E7" s="80">
        <f t="shared" ref="E7:E36" si="6">IF(D7=0,0,E6+D7)</f>
        <v>9</v>
      </c>
      <c r="F7" s="18">
        <v>9</v>
      </c>
      <c r="G7" s="14">
        <v>19273</v>
      </c>
      <c r="H7" s="80">
        <f t="shared" ref="H7:H34" si="7">IF(G7-C7&gt;0,G7-C7,NA())</f>
        <v>4</v>
      </c>
      <c r="I7" s="80">
        <f>IF(H7=0,0,I6+H7)</f>
        <v>8</v>
      </c>
      <c r="J7" s="18">
        <v>10</v>
      </c>
      <c r="K7" s="80">
        <f t="shared" si="4"/>
        <v>8</v>
      </c>
      <c r="L7" s="80">
        <f t="shared" ref="L7:L36" si="8">IF(K7=0,0,L6+K7)</f>
        <v>17</v>
      </c>
      <c r="M7" s="15">
        <v>13</v>
      </c>
      <c r="N7" s="69" t="s">
        <v>18</v>
      </c>
      <c r="AA7" s="22">
        <v>25</v>
      </c>
      <c r="AC7" s="23">
        <f t="shared" si="0"/>
        <v>4.5750000000000002</v>
      </c>
      <c r="AE7" s="24">
        <f t="shared" si="1"/>
        <v>137.25</v>
      </c>
      <c r="AF7" s="25">
        <f t="shared" si="2"/>
        <v>1647</v>
      </c>
      <c r="AG7" s="28">
        <v>41355</v>
      </c>
      <c r="AH7" s="2">
        <v>2013</v>
      </c>
      <c r="AI7" s="25">
        <v>2500</v>
      </c>
      <c r="AM7" s="70" t="s">
        <v>13</v>
      </c>
      <c r="AN7" s="71">
        <v>45933</v>
      </c>
      <c r="AO7" s="79"/>
      <c r="AP7" s="79"/>
      <c r="AQ7" s="79">
        <f t="shared" si="5"/>
        <v>0</v>
      </c>
    </row>
    <row r="8" spans="1:43" s="2" customFormat="1" ht="18.75" customHeight="1" x14ac:dyDescent="0.3">
      <c r="A8" s="70" t="s">
        <v>13</v>
      </c>
      <c r="B8" s="71">
        <v>45933</v>
      </c>
      <c r="C8" s="14">
        <v>19281</v>
      </c>
      <c r="D8" s="80">
        <f t="shared" si="3"/>
        <v>8</v>
      </c>
      <c r="E8" s="80">
        <f t="shared" si="6"/>
        <v>17</v>
      </c>
      <c r="F8" s="18">
        <v>1</v>
      </c>
      <c r="G8" s="14">
        <v>19300</v>
      </c>
      <c r="H8" s="80">
        <f t="shared" si="7"/>
        <v>19</v>
      </c>
      <c r="I8" s="80">
        <f>IF(H8=0,0,I7+H8)</f>
        <v>27</v>
      </c>
      <c r="J8" s="18">
        <v>6</v>
      </c>
      <c r="K8" s="80">
        <f t="shared" si="4"/>
        <v>27</v>
      </c>
      <c r="L8" s="80">
        <f t="shared" si="8"/>
        <v>44</v>
      </c>
      <c r="M8" s="15">
        <v>13</v>
      </c>
      <c r="N8" s="69" t="s">
        <v>19</v>
      </c>
      <c r="AA8" s="22">
        <v>30</v>
      </c>
      <c r="AC8" s="23">
        <f t="shared" si="0"/>
        <v>5.49</v>
      </c>
      <c r="AE8" s="24">
        <f t="shared" si="1"/>
        <v>164.70000000000002</v>
      </c>
      <c r="AF8" s="25">
        <f t="shared" si="2"/>
        <v>1976.4</v>
      </c>
      <c r="AG8" s="28">
        <v>42003</v>
      </c>
      <c r="AH8" s="2">
        <v>2014</v>
      </c>
      <c r="AI8" s="25">
        <v>2118</v>
      </c>
      <c r="AM8" s="70" t="s">
        <v>14</v>
      </c>
      <c r="AN8" s="71">
        <v>45934</v>
      </c>
      <c r="AO8" s="79"/>
      <c r="AP8" s="79"/>
      <c r="AQ8" s="79">
        <f t="shared" si="5"/>
        <v>0</v>
      </c>
    </row>
    <row r="9" spans="1:43" s="2" customFormat="1" ht="18.75" customHeight="1" x14ac:dyDescent="0.3">
      <c r="A9" s="70" t="s">
        <v>14</v>
      </c>
      <c r="B9" s="71">
        <v>45934</v>
      </c>
      <c r="C9" s="14">
        <v>19331</v>
      </c>
      <c r="D9" s="80">
        <f t="shared" si="3"/>
        <v>31</v>
      </c>
      <c r="E9" s="80">
        <f t="shared" si="6"/>
        <v>48</v>
      </c>
      <c r="F9" s="18">
        <v>0</v>
      </c>
      <c r="G9" s="14">
        <v>19352</v>
      </c>
      <c r="H9" s="80">
        <f t="shared" si="7"/>
        <v>21</v>
      </c>
      <c r="I9" s="80">
        <f>IF(H9=0,0,I8+H9)</f>
        <v>48</v>
      </c>
      <c r="J9" s="18">
        <v>7</v>
      </c>
      <c r="K9" s="80">
        <f t="shared" si="4"/>
        <v>52</v>
      </c>
      <c r="L9" s="80">
        <f t="shared" si="8"/>
        <v>96</v>
      </c>
      <c r="M9" s="15">
        <v>11</v>
      </c>
      <c r="N9" s="69" t="s">
        <v>69</v>
      </c>
      <c r="AA9" s="22">
        <v>35</v>
      </c>
      <c r="AC9" s="23">
        <f t="shared" si="0"/>
        <v>6.4050000000000002</v>
      </c>
      <c r="AE9" s="24">
        <f t="shared" si="1"/>
        <v>192.15</v>
      </c>
      <c r="AF9" s="25">
        <f t="shared" si="2"/>
        <v>2305.8000000000002</v>
      </c>
      <c r="AG9" s="22"/>
      <c r="AH9" s="2">
        <v>2015</v>
      </c>
      <c r="AI9" s="25">
        <v>2610</v>
      </c>
      <c r="AM9" s="70" t="s">
        <v>15</v>
      </c>
      <c r="AN9" s="71">
        <v>45935</v>
      </c>
      <c r="AO9" s="79"/>
      <c r="AP9" s="79"/>
      <c r="AQ9" s="79">
        <f t="shared" si="5"/>
        <v>0</v>
      </c>
    </row>
    <row r="10" spans="1:43" s="2" customFormat="1" ht="19.5" customHeight="1" x14ac:dyDescent="0.3">
      <c r="A10" s="70" t="s">
        <v>15</v>
      </c>
      <c r="B10" s="71">
        <v>45935</v>
      </c>
      <c r="C10" s="14">
        <v>19371</v>
      </c>
      <c r="D10" s="80">
        <f t="shared" si="3"/>
        <v>19</v>
      </c>
      <c r="E10" s="80">
        <f t="shared" si="6"/>
        <v>67</v>
      </c>
      <c r="F10" s="18">
        <v>6</v>
      </c>
      <c r="G10" s="14">
        <v>19396</v>
      </c>
      <c r="H10" s="80">
        <f t="shared" si="7"/>
        <v>25</v>
      </c>
      <c r="I10" s="80">
        <f>IF(H10=0,0,I9+H10)</f>
        <v>73</v>
      </c>
      <c r="J10" s="18">
        <v>5</v>
      </c>
      <c r="K10" s="80">
        <f t="shared" si="4"/>
        <v>44</v>
      </c>
      <c r="L10" s="80">
        <f t="shared" si="8"/>
        <v>140</v>
      </c>
      <c r="M10" s="15">
        <v>7</v>
      </c>
      <c r="N10" s="69" t="s">
        <v>62</v>
      </c>
      <c r="AA10" s="22">
        <v>40</v>
      </c>
      <c r="AC10" s="23">
        <f t="shared" si="0"/>
        <v>7.32</v>
      </c>
      <c r="AE10" s="24">
        <f t="shared" si="1"/>
        <v>219.60000000000002</v>
      </c>
      <c r="AF10" s="25">
        <f t="shared" si="2"/>
        <v>2635.2000000000003</v>
      </c>
      <c r="AG10" s="28">
        <v>42649</v>
      </c>
      <c r="AH10" s="2">
        <v>2016</v>
      </c>
      <c r="AI10" s="25">
        <v>2518</v>
      </c>
      <c r="AM10" s="70" t="s">
        <v>9</v>
      </c>
      <c r="AN10" s="71">
        <v>45936</v>
      </c>
      <c r="AO10" s="79"/>
      <c r="AP10" s="79"/>
      <c r="AQ10" s="79">
        <f t="shared" si="5"/>
        <v>0</v>
      </c>
    </row>
    <row r="11" spans="1:43" s="2" customFormat="1" ht="18.75" customHeight="1" x14ac:dyDescent="0.3">
      <c r="A11" s="70" t="s">
        <v>9</v>
      </c>
      <c r="B11" s="71">
        <v>45936</v>
      </c>
      <c r="C11" s="14">
        <v>19419</v>
      </c>
      <c r="D11" s="80">
        <f t="shared" si="3"/>
        <v>23</v>
      </c>
      <c r="E11" s="80">
        <f t="shared" si="6"/>
        <v>90</v>
      </c>
      <c r="F11" s="18">
        <v>4</v>
      </c>
      <c r="G11" s="14">
        <v>19439</v>
      </c>
      <c r="H11" s="80">
        <f t="shared" si="7"/>
        <v>20</v>
      </c>
      <c r="I11" s="80">
        <f t="shared" ref="I11:I13" si="9">IF(H11=0,0,I10+H11)</f>
        <v>93</v>
      </c>
      <c r="J11" s="18">
        <v>7</v>
      </c>
      <c r="K11" s="80">
        <f t="shared" si="4"/>
        <v>43</v>
      </c>
      <c r="L11" s="80">
        <f t="shared" si="8"/>
        <v>183</v>
      </c>
      <c r="M11" s="15">
        <v>11</v>
      </c>
      <c r="N11" s="69" t="s">
        <v>78</v>
      </c>
      <c r="AA11" s="22">
        <v>45</v>
      </c>
      <c r="AC11" s="23">
        <f t="shared" si="0"/>
        <v>8.2349999999999994</v>
      </c>
      <c r="AE11" s="24">
        <f t="shared" si="1"/>
        <v>247.04999999999998</v>
      </c>
      <c r="AF11" s="25">
        <f t="shared" si="2"/>
        <v>2964.6</v>
      </c>
      <c r="AG11" s="28">
        <v>42816</v>
      </c>
      <c r="AH11" s="2">
        <v>2017</v>
      </c>
      <c r="AI11" s="25">
        <v>2763</v>
      </c>
      <c r="AM11" s="70" t="s">
        <v>10</v>
      </c>
      <c r="AN11" s="71">
        <v>45937</v>
      </c>
      <c r="AO11" s="79"/>
      <c r="AP11" s="79"/>
      <c r="AQ11" s="79">
        <f t="shared" si="5"/>
        <v>0</v>
      </c>
    </row>
    <row r="12" spans="1:43" s="2" customFormat="1" ht="18.75" customHeight="1" x14ac:dyDescent="0.3">
      <c r="A12" s="70" t="s">
        <v>10</v>
      </c>
      <c r="B12" s="71">
        <v>45937</v>
      </c>
      <c r="C12" s="14">
        <v>19461</v>
      </c>
      <c r="D12" s="80">
        <f t="shared" si="3"/>
        <v>22</v>
      </c>
      <c r="E12" s="80">
        <f t="shared" si="6"/>
        <v>112</v>
      </c>
      <c r="F12" s="18">
        <v>4</v>
      </c>
      <c r="G12" s="14">
        <v>19471</v>
      </c>
      <c r="H12" s="80">
        <f t="shared" si="7"/>
        <v>10</v>
      </c>
      <c r="I12" s="80">
        <f t="shared" si="9"/>
        <v>103</v>
      </c>
      <c r="J12" s="18">
        <v>11</v>
      </c>
      <c r="K12" s="80">
        <f t="shared" si="4"/>
        <v>32</v>
      </c>
      <c r="L12" s="80">
        <f t="shared" si="8"/>
        <v>215</v>
      </c>
      <c r="M12" s="15">
        <v>17</v>
      </c>
      <c r="N12" s="69" t="s">
        <v>19</v>
      </c>
      <c r="AA12" s="22">
        <v>50</v>
      </c>
      <c r="AC12" s="23">
        <f t="shared" si="0"/>
        <v>9.15</v>
      </c>
      <c r="AE12" s="24">
        <f t="shared" si="1"/>
        <v>274.5</v>
      </c>
      <c r="AF12" s="25">
        <f t="shared" si="2"/>
        <v>3294</v>
      </c>
      <c r="AG12" s="28">
        <v>43137</v>
      </c>
      <c r="AH12" s="2">
        <v>2018</v>
      </c>
      <c r="AI12" s="25">
        <v>2475</v>
      </c>
      <c r="AM12" s="70" t="s">
        <v>11</v>
      </c>
      <c r="AN12" s="71">
        <v>45938</v>
      </c>
      <c r="AO12" s="79"/>
      <c r="AP12" s="79"/>
      <c r="AQ12" s="79">
        <f t="shared" si="5"/>
        <v>0</v>
      </c>
    </row>
    <row r="13" spans="1:43" s="2" customFormat="1" ht="18.75" customHeight="1" x14ac:dyDescent="0.3">
      <c r="A13" s="70" t="s">
        <v>11</v>
      </c>
      <c r="B13" s="71">
        <v>45938</v>
      </c>
      <c r="C13" s="14">
        <v>19488</v>
      </c>
      <c r="D13" s="80">
        <f t="shared" si="3"/>
        <v>17</v>
      </c>
      <c r="E13" s="80">
        <f t="shared" si="6"/>
        <v>129</v>
      </c>
      <c r="F13" s="18">
        <v>5</v>
      </c>
      <c r="G13" s="14">
        <v>19497</v>
      </c>
      <c r="H13" s="80">
        <f t="shared" si="7"/>
        <v>9</v>
      </c>
      <c r="I13" s="80">
        <f t="shared" si="9"/>
        <v>112</v>
      </c>
      <c r="J13" s="18">
        <v>10</v>
      </c>
      <c r="K13" s="80">
        <f t="shared" si="4"/>
        <v>26</v>
      </c>
      <c r="L13" s="80">
        <f t="shared" si="8"/>
        <v>241</v>
      </c>
      <c r="M13" s="15">
        <v>16</v>
      </c>
      <c r="N13" s="69" t="s">
        <v>19</v>
      </c>
      <c r="AA13" s="22">
        <v>55</v>
      </c>
      <c r="AC13" s="23">
        <f t="shared" si="0"/>
        <v>10.065</v>
      </c>
      <c r="AE13" s="24">
        <f t="shared" si="1"/>
        <v>301.95</v>
      </c>
      <c r="AF13" s="25">
        <f t="shared" si="2"/>
        <v>3623.3999999999996</v>
      </c>
      <c r="AG13" s="28">
        <v>43486</v>
      </c>
      <c r="AH13" s="2">
        <v>2019</v>
      </c>
      <c r="AI13" s="25">
        <v>2755</v>
      </c>
      <c r="AM13" s="70" t="s">
        <v>12</v>
      </c>
      <c r="AN13" s="71">
        <v>45939</v>
      </c>
      <c r="AO13" s="79"/>
      <c r="AP13" s="79"/>
      <c r="AQ13" s="79">
        <f t="shared" si="5"/>
        <v>0</v>
      </c>
    </row>
    <row r="14" spans="1:43" s="2" customFormat="1" ht="18.75" customHeight="1" x14ac:dyDescent="0.3">
      <c r="A14" s="70" t="s">
        <v>12</v>
      </c>
      <c r="B14" s="71">
        <v>45939</v>
      </c>
      <c r="C14" s="14">
        <v>19514</v>
      </c>
      <c r="D14" s="80">
        <f t="shared" si="3"/>
        <v>17</v>
      </c>
      <c r="E14" s="80">
        <f t="shared" si="6"/>
        <v>146</v>
      </c>
      <c r="F14" s="18">
        <v>6</v>
      </c>
      <c r="G14" s="14">
        <v>19524</v>
      </c>
      <c r="H14" s="80">
        <f t="shared" si="7"/>
        <v>10</v>
      </c>
      <c r="I14" s="80">
        <f>IF(H14=0,0,I13+H14)</f>
        <v>122</v>
      </c>
      <c r="J14" s="18">
        <v>12</v>
      </c>
      <c r="K14" s="80">
        <f t="shared" si="4"/>
        <v>27</v>
      </c>
      <c r="L14" s="80">
        <f t="shared" si="8"/>
        <v>268</v>
      </c>
      <c r="M14" s="15">
        <v>17</v>
      </c>
      <c r="N14" s="69" t="s">
        <v>63</v>
      </c>
      <c r="AA14" s="22">
        <v>60</v>
      </c>
      <c r="AC14" s="23">
        <f t="shared" si="0"/>
        <v>10.98</v>
      </c>
      <c r="AE14" s="24">
        <f t="shared" si="1"/>
        <v>329.40000000000003</v>
      </c>
      <c r="AF14" s="25">
        <f t="shared" si="2"/>
        <v>3952.8</v>
      </c>
      <c r="AG14" s="28">
        <v>43843</v>
      </c>
      <c r="AH14" s="2">
        <v>2020</v>
      </c>
      <c r="AI14" s="25">
        <v>2567</v>
      </c>
      <c r="AM14" s="70" t="s">
        <v>13</v>
      </c>
      <c r="AN14" s="71">
        <v>45940</v>
      </c>
      <c r="AO14" s="79"/>
      <c r="AP14" s="79"/>
      <c r="AQ14" s="79">
        <f t="shared" si="5"/>
        <v>0</v>
      </c>
    </row>
    <row r="15" spans="1:43" s="2" customFormat="1" ht="18.75" customHeight="1" x14ac:dyDescent="0.3">
      <c r="A15" s="70" t="s">
        <v>13</v>
      </c>
      <c r="B15" s="71">
        <v>45940</v>
      </c>
      <c r="C15" s="14">
        <v>19542</v>
      </c>
      <c r="D15" s="80">
        <f t="shared" si="3"/>
        <v>18</v>
      </c>
      <c r="E15" s="80">
        <f t="shared" si="6"/>
        <v>164</v>
      </c>
      <c r="F15" s="18">
        <v>9</v>
      </c>
      <c r="G15" s="14">
        <v>19551</v>
      </c>
      <c r="H15" s="80">
        <f t="shared" si="7"/>
        <v>9</v>
      </c>
      <c r="I15" s="80">
        <f t="shared" ref="I15:I36" si="10">IF(H15=0,0,I14+H15)</f>
        <v>131</v>
      </c>
      <c r="J15" s="18">
        <v>12</v>
      </c>
      <c r="K15" s="80">
        <f t="shared" si="4"/>
        <v>27</v>
      </c>
      <c r="L15" s="80">
        <f t="shared" si="8"/>
        <v>295</v>
      </c>
      <c r="M15" s="15">
        <v>18</v>
      </c>
      <c r="N15" s="69" t="s">
        <v>18</v>
      </c>
      <c r="AA15" s="22">
        <v>65</v>
      </c>
      <c r="AC15" s="23">
        <f t="shared" si="0"/>
        <v>11.895</v>
      </c>
      <c r="AE15" s="24">
        <f t="shared" si="1"/>
        <v>356.84999999999997</v>
      </c>
      <c r="AF15" s="25">
        <f t="shared" si="2"/>
        <v>4282.2</v>
      </c>
      <c r="AG15" s="28">
        <v>44195</v>
      </c>
      <c r="AH15" s="2">
        <v>2021</v>
      </c>
      <c r="AI15" s="25">
        <v>2488</v>
      </c>
      <c r="AM15" s="70" t="s">
        <v>14</v>
      </c>
      <c r="AN15" s="71">
        <v>45941</v>
      </c>
      <c r="AO15" s="79"/>
      <c r="AP15" s="79"/>
      <c r="AQ15" s="79">
        <f t="shared" si="5"/>
        <v>0</v>
      </c>
    </row>
    <row r="16" spans="1:43" s="2" customFormat="1" ht="18.75" customHeight="1" x14ac:dyDescent="0.3">
      <c r="A16" s="70" t="s">
        <v>14</v>
      </c>
      <c r="B16" s="71">
        <v>45941</v>
      </c>
      <c r="C16" s="14">
        <v>19561</v>
      </c>
      <c r="D16" s="80">
        <f t="shared" si="3"/>
        <v>10</v>
      </c>
      <c r="E16" s="80">
        <f t="shared" si="6"/>
        <v>174</v>
      </c>
      <c r="F16" s="18">
        <v>9</v>
      </c>
      <c r="G16" s="14">
        <v>19570</v>
      </c>
      <c r="H16" s="80">
        <f t="shared" si="7"/>
        <v>9</v>
      </c>
      <c r="I16" s="80">
        <f t="shared" si="10"/>
        <v>140</v>
      </c>
      <c r="J16" s="18">
        <v>11</v>
      </c>
      <c r="K16" s="80">
        <f t="shared" si="4"/>
        <v>19</v>
      </c>
      <c r="L16" s="80">
        <f t="shared" si="8"/>
        <v>314</v>
      </c>
      <c r="M16" s="15">
        <v>16</v>
      </c>
      <c r="N16" s="69" t="s">
        <v>19</v>
      </c>
      <c r="AA16" s="22">
        <v>70</v>
      </c>
      <c r="AC16" s="23">
        <f t="shared" si="0"/>
        <v>12.81</v>
      </c>
      <c r="AE16" s="24">
        <f t="shared" si="1"/>
        <v>384.3</v>
      </c>
      <c r="AF16" s="25">
        <f t="shared" si="2"/>
        <v>4611.6000000000004</v>
      </c>
      <c r="AG16" s="28">
        <v>44524</v>
      </c>
      <c r="AH16" s="2">
        <v>2022</v>
      </c>
      <c r="AI16" s="25">
        <v>1200</v>
      </c>
      <c r="AM16" s="70" t="s">
        <v>15</v>
      </c>
      <c r="AN16" s="71">
        <v>45942</v>
      </c>
      <c r="AO16" s="79"/>
      <c r="AQ16" s="79">
        <f>AO16+AP17</f>
        <v>0</v>
      </c>
    </row>
    <row r="17" spans="1:43" s="2" customFormat="1" ht="18.75" customHeight="1" x14ac:dyDescent="0.3">
      <c r="A17" s="70" t="s">
        <v>15</v>
      </c>
      <c r="B17" s="71">
        <v>45942</v>
      </c>
      <c r="C17" s="14">
        <v>19581</v>
      </c>
      <c r="D17" s="80">
        <f t="shared" si="3"/>
        <v>11</v>
      </c>
      <c r="E17" s="80">
        <f t="shared" si="6"/>
        <v>185</v>
      </c>
      <c r="F17" s="18">
        <v>9</v>
      </c>
      <c r="G17" s="14">
        <v>19591</v>
      </c>
      <c r="H17" s="80">
        <f t="shared" si="7"/>
        <v>10</v>
      </c>
      <c r="I17" s="80">
        <f t="shared" si="10"/>
        <v>150</v>
      </c>
      <c r="J17" s="18">
        <v>9</v>
      </c>
      <c r="K17" s="80">
        <f t="shared" si="4"/>
        <v>21</v>
      </c>
      <c r="L17" s="80">
        <f t="shared" si="8"/>
        <v>335</v>
      </c>
      <c r="M17" s="15">
        <v>18</v>
      </c>
      <c r="N17" s="69" t="s">
        <v>19</v>
      </c>
      <c r="AA17" s="22">
        <v>75</v>
      </c>
      <c r="AC17" s="23">
        <f t="shared" si="0"/>
        <v>13.725</v>
      </c>
      <c r="AE17" s="24">
        <f t="shared" si="1"/>
        <v>411.75</v>
      </c>
      <c r="AF17" s="25">
        <f t="shared" si="2"/>
        <v>4941</v>
      </c>
      <c r="AG17" s="28">
        <v>44601</v>
      </c>
      <c r="AH17" s="2">
        <v>2022</v>
      </c>
      <c r="AI17" s="25">
        <v>2687</v>
      </c>
      <c r="AM17" s="70" t="s">
        <v>9</v>
      </c>
      <c r="AN17" s="71">
        <v>45943</v>
      </c>
      <c r="AO17" s="79"/>
      <c r="AP17" s="79"/>
      <c r="AQ17" s="79">
        <f>AO17+AP18</f>
        <v>0</v>
      </c>
    </row>
    <row r="18" spans="1:43" s="2" customFormat="1" ht="18.75" customHeight="1" x14ac:dyDescent="0.3">
      <c r="A18" s="70" t="s">
        <v>9</v>
      </c>
      <c r="B18" s="71">
        <v>45943</v>
      </c>
      <c r="C18" s="14">
        <v>19603</v>
      </c>
      <c r="D18" s="80">
        <f t="shared" si="3"/>
        <v>12</v>
      </c>
      <c r="E18" s="80">
        <f t="shared" si="6"/>
        <v>197</v>
      </c>
      <c r="F18" s="18">
        <v>6</v>
      </c>
      <c r="G18" s="14">
        <v>19613</v>
      </c>
      <c r="H18" s="80">
        <f t="shared" si="7"/>
        <v>10</v>
      </c>
      <c r="I18" s="80">
        <f t="shared" si="10"/>
        <v>160</v>
      </c>
      <c r="J18" s="18">
        <v>8</v>
      </c>
      <c r="K18" s="80">
        <f t="shared" si="4"/>
        <v>22</v>
      </c>
      <c r="L18" s="80">
        <f t="shared" si="8"/>
        <v>357</v>
      </c>
      <c r="M18" s="15">
        <v>17</v>
      </c>
      <c r="N18" s="69" t="s">
        <v>18</v>
      </c>
      <c r="AA18" s="22">
        <v>80</v>
      </c>
      <c r="AC18" s="23">
        <f t="shared" si="0"/>
        <v>14.64</v>
      </c>
      <c r="AE18" s="24">
        <f t="shared" si="1"/>
        <v>439.20000000000005</v>
      </c>
      <c r="AF18" s="25">
        <f t="shared" si="2"/>
        <v>5270.4000000000005</v>
      </c>
      <c r="AG18" s="30" t="s">
        <v>34</v>
      </c>
      <c r="AH18" s="2">
        <v>2023</v>
      </c>
      <c r="AI18" s="25">
        <v>1097</v>
      </c>
      <c r="AM18" s="70" t="s">
        <v>10</v>
      </c>
      <c r="AN18" s="71">
        <v>45944</v>
      </c>
      <c r="AO18" s="79"/>
      <c r="AP18" s="79"/>
      <c r="AQ18" s="79">
        <f t="shared" si="5"/>
        <v>0</v>
      </c>
    </row>
    <row r="19" spans="1:43" s="2" customFormat="1" ht="18.75" customHeight="1" x14ac:dyDescent="0.3">
      <c r="A19" s="70" t="s">
        <v>10</v>
      </c>
      <c r="B19" s="71">
        <v>45944</v>
      </c>
      <c r="C19" s="14">
        <v>19625</v>
      </c>
      <c r="D19" s="80">
        <f t="shared" si="3"/>
        <v>12</v>
      </c>
      <c r="E19" s="80">
        <f t="shared" si="6"/>
        <v>209</v>
      </c>
      <c r="F19" s="18">
        <v>7</v>
      </c>
      <c r="G19" s="14">
        <v>19636</v>
      </c>
      <c r="H19" s="80">
        <f>IF(G19-C19&gt;0,G19-C19,NA())</f>
        <v>11</v>
      </c>
      <c r="I19" s="80">
        <f t="shared" si="10"/>
        <v>171</v>
      </c>
      <c r="J19" s="18">
        <v>8</v>
      </c>
      <c r="K19" s="80">
        <f t="shared" si="4"/>
        <v>23</v>
      </c>
      <c r="L19" s="80">
        <f t="shared" si="8"/>
        <v>380</v>
      </c>
      <c r="M19" s="15">
        <v>16</v>
      </c>
      <c r="N19" s="69" t="s">
        <v>18</v>
      </c>
      <c r="AA19" s="22">
        <v>85</v>
      </c>
      <c r="AC19" s="23">
        <f t="shared" si="0"/>
        <v>15.555</v>
      </c>
      <c r="AE19" s="24">
        <f t="shared" si="1"/>
        <v>466.65</v>
      </c>
      <c r="AF19" s="25">
        <f t="shared" si="2"/>
        <v>5599.7999999999993</v>
      </c>
      <c r="AG19" s="22"/>
      <c r="AH19" s="31">
        <v>11.947945205479453</v>
      </c>
      <c r="AI19" s="32">
        <f>SUM(AI5:AI18)</f>
        <v>32529</v>
      </c>
      <c r="AM19" s="70" t="s">
        <v>11</v>
      </c>
      <c r="AN19" s="71">
        <v>45945</v>
      </c>
      <c r="AO19" s="79"/>
      <c r="AP19" s="79"/>
      <c r="AQ19" s="79">
        <f t="shared" si="5"/>
        <v>0</v>
      </c>
    </row>
    <row r="20" spans="1:43" s="2" customFormat="1" ht="18.75" customHeight="1" thickBot="1" x14ac:dyDescent="0.35">
      <c r="A20" s="70" t="s">
        <v>11</v>
      </c>
      <c r="B20" s="71">
        <v>45945</v>
      </c>
      <c r="C20" s="14">
        <v>19647</v>
      </c>
      <c r="D20" s="80">
        <f t="shared" si="3"/>
        <v>11</v>
      </c>
      <c r="E20" s="80">
        <f t="shared" si="6"/>
        <v>220</v>
      </c>
      <c r="F20" s="18">
        <v>6</v>
      </c>
      <c r="G20" s="14">
        <v>19657</v>
      </c>
      <c r="H20" s="80">
        <f t="shared" si="7"/>
        <v>10</v>
      </c>
      <c r="I20" s="80">
        <f t="shared" si="10"/>
        <v>181</v>
      </c>
      <c r="J20" s="18">
        <v>10</v>
      </c>
      <c r="K20" s="80">
        <f t="shared" si="4"/>
        <v>21</v>
      </c>
      <c r="L20" s="80">
        <f t="shared" si="8"/>
        <v>401</v>
      </c>
      <c r="M20" s="15">
        <v>15</v>
      </c>
      <c r="N20" s="69" t="s">
        <v>18</v>
      </c>
      <c r="AA20" s="33">
        <v>90</v>
      </c>
      <c r="AB20" s="34"/>
      <c r="AC20" s="35">
        <f t="shared" si="0"/>
        <v>16.47</v>
      </c>
      <c r="AD20" s="34"/>
      <c r="AE20" s="36">
        <f t="shared" si="1"/>
        <v>494.09999999999997</v>
      </c>
      <c r="AF20" s="37">
        <f t="shared" si="2"/>
        <v>5929.2</v>
      </c>
      <c r="AG20" s="33"/>
      <c r="AH20" s="38" t="s">
        <v>35</v>
      </c>
      <c r="AI20" s="39">
        <f>AI19/AH19</f>
        <v>2722.5601926163722</v>
      </c>
      <c r="AM20" s="70" t="s">
        <v>12</v>
      </c>
      <c r="AN20" s="71">
        <v>45946</v>
      </c>
      <c r="AO20" s="79"/>
      <c r="AP20" s="79"/>
      <c r="AQ20" s="79">
        <f t="shared" si="5"/>
        <v>0</v>
      </c>
    </row>
    <row r="21" spans="1:43" s="2" customFormat="1" ht="18.75" customHeight="1" thickBot="1" x14ac:dyDescent="0.35">
      <c r="A21" s="70" t="s">
        <v>12</v>
      </c>
      <c r="B21" s="71">
        <v>45946</v>
      </c>
      <c r="C21" s="14">
        <v>19671</v>
      </c>
      <c r="D21" s="80">
        <f t="shared" si="3"/>
        <v>14</v>
      </c>
      <c r="E21" s="80">
        <f t="shared" si="6"/>
        <v>234</v>
      </c>
      <c r="F21" s="18">
        <v>5</v>
      </c>
      <c r="G21" s="14">
        <v>19684</v>
      </c>
      <c r="H21" s="80">
        <f t="shared" si="7"/>
        <v>13</v>
      </c>
      <c r="I21" s="80">
        <f t="shared" si="10"/>
        <v>194</v>
      </c>
      <c r="J21" s="18">
        <v>9</v>
      </c>
      <c r="K21" s="80">
        <f t="shared" si="4"/>
        <v>27</v>
      </c>
      <c r="L21" s="80">
        <f t="shared" si="8"/>
        <v>428</v>
      </c>
      <c r="M21" s="15">
        <v>14</v>
      </c>
      <c r="N21" s="69" t="s">
        <v>18</v>
      </c>
      <c r="AM21" s="70" t="s">
        <v>13</v>
      </c>
      <c r="AN21" s="71">
        <v>45947</v>
      </c>
      <c r="AO21" s="79"/>
      <c r="AP21" s="79"/>
      <c r="AQ21" s="79">
        <f t="shared" si="5"/>
        <v>0</v>
      </c>
    </row>
    <row r="22" spans="1:43" s="2" customFormat="1" ht="18.75" customHeight="1" x14ac:dyDescent="0.3">
      <c r="A22" s="70" t="s">
        <v>13</v>
      </c>
      <c r="B22" s="71">
        <v>45947</v>
      </c>
      <c r="C22" s="14">
        <v>19700</v>
      </c>
      <c r="D22" s="80">
        <f t="shared" si="3"/>
        <v>16</v>
      </c>
      <c r="E22" s="80">
        <f t="shared" si="6"/>
        <v>250</v>
      </c>
      <c r="F22" s="18">
        <v>2</v>
      </c>
      <c r="G22" s="14">
        <v>19712</v>
      </c>
      <c r="H22" s="80">
        <f>IF(G22-C22&gt;0,G22-C22,NA())</f>
        <v>12</v>
      </c>
      <c r="I22" s="80">
        <f t="shared" si="10"/>
        <v>206</v>
      </c>
      <c r="J22" s="18">
        <v>10</v>
      </c>
      <c r="K22" s="80">
        <f t="shared" si="4"/>
        <v>28</v>
      </c>
      <c r="L22" s="80">
        <f t="shared" si="8"/>
        <v>456</v>
      </c>
      <c r="M22" s="15">
        <v>15</v>
      </c>
      <c r="N22" s="69" t="s">
        <v>19</v>
      </c>
      <c r="AA22" s="608" t="s">
        <v>36</v>
      </c>
      <c r="AB22" s="594" t="s">
        <v>37</v>
      </c>
      <c r="AC22" s="614" t="s">
        <v>71</v>
      </c>
      <c r="AD22" s="600"/>
      <c r="AG22" s="580" t="s">
        <v>72</v>
      </c>
      <c r="AH22" s="581"/>
      <c r="AI22" s="582"/>
      <c r="AM22" s="70" t="s">
        <v>14</v>
      </c>
      <c r="AN22" s="71">
        <v>45948</v>
      </c>
      <c r="AO22" s="79"/>
      <c r="AP22" s="79"/>
      <c r="AQ22" s="79">
        <f t="shared" si="5"/>
        <v>0</v>
      </c>
    </row>
    <row r="23" spans="1:43" s="2" customFormat="1" ht="18.75" customHeight="1" thickBot="1" x14ac:dyDescent="0.35">
      <c r="A23" s="70" t="s">
        <v>14</v>
      </c>
      <c r="B23" s="71">
        <v>45948</v>
      </c>
      <c r="C23" s="14">
        <v>19733</v>
      </c>
      <c r="D23" s="80">
        <f t="shared" si="3"/>
        <v>21</v>
      </c>
      <c r="E23" s="80">
        <f t="shared" si="6"/>
        <v>271</v>
      </c>
      <c r="F23" s="18">
        <v>2</v>
      </c>
      <c r="G23" s="14">
        <v>19745</v>
      </c>
      <c r="H23" s="80">
        <f t="shared" si="7"/>
        <v>12</v>
      </c>
      <c r="I23" s="80">
        <f t="shared" si="10"/>
        <v>218</v>
      </c>
      <c r="J23" s="18">
        <v>9</v>
      </c>
      <c r="K23" s="80">
        <f t="shared" si="4"/>
        <v>33</v>
      </c>
      <c r="L23" s="80">
        <f t="shared" si="8"/>
        <v>489</v>
      </c>
      <c r="M23" s="15">
        <v>16</v>
      </c>
      <c r="N23" s="69" t="s">
        <v>19</v>
      </c>
      <c r="AA23" s="609"/>
      <c r="AB23" s="595"/>
      <c r="AC23" s="615"/>
      <c r="AD23" s="601"/>
      <c r="AG23" s="583" t="s">
        <v>73</v>
      </c>
      <c r="AH23" s="584"/>
      <c r="AI23" s="585"/>
      <c r="AM23" s="70" t="s">
        <v>15</v>
      </c>
      <c r="AN23" s="71">
        <v>45949</v>
      </c>
      <c r="AO23" s="79"/>
      <c r="AP23" s="79"/>
      <c r="AQ23" s="79">
        <f t="shared" si="5"/>
        <v>0</v>
      </c>
    </row>
    <row r="24" spans="1:43" s="2" customFormat="1" ht="18.75" customHeight="1" thickBot="1" x14ac:dyDescent="0.35">
      <c r="A24" s="70" t="s">
        <v>15</v>
      </c>
      <c r="B24" s="71">
        <v>45949</v>
      </c>
      <c r="C24" s="14">
        <v>19762</v>
      </c>
      <c r="D24" s="80">
        <f t="shared" si="3"/>
        <v>17</v>
      </c>
      <c r="E24" s="80">
        <f t="shared" si="6"/>
        <v>288</v>
      </c>
      <c r="F24" s="18">
        <v>5</v>
      </c>
      <c r="G24" s="14">
        <v>19774</v>
      </c>
      <c r="H24" s="80">
        <f t="shared" si="7"/>
        <v>12</v>
      </c>
      <c r="I24" s="80">
        <f t="shared" si="10"/>
        <v>230</v>
      </c>
      <c r="J24" s="18">
        <v>7</v>
      </c>
      <c r="K24" s="80">
        <f t="shared" si="4"/>
        <v>29</v>
      </c>
      <c r="L24" s="80">
        <f t="shared" si="8"/>
        <v>518</v>
      </c>
      <c r="M24" s="15">
        <v>12</v>
      </c>
      <c r="N24" s="69" t="s">
        <v>241</v>
      </c>
      <c r="AA24" s="610"/>
      <c r="AB24" s="596"/>
      <c r="AC24" s="616"/>
      <c r="AD24" s="601"/>
      <c r="AG24" s="30" t="s">
        <v>74</v>
      </c>
      <c r="AH24" s="40">
        <v>45244</v>
      </c>
      <c r="AI24" s="41"/>
      <c r="AM24" s="70" t="s">
        <v>9</v>
      </c>
      <c r="AN24" s="71">
        <v>45950</v>
      </c>
      <c r="AO24" s="79"/>
      <c r="AP24" s="79"/>
      <c r="AQ24" s="79">
        <f t="shared" si="5"/>
        <v>0</v>
      </c>
    </row>
    <row r="25" spans="1:43" s="2" customFormat="1" ht="18.75" customHeight="1" thickBot="1" x14ac:dyDescent="0.35">
      <c r="A25" s="70" t="s">
        <v>9</v>
      </c>
      <c r="B25" s="71">
        <v>45950</v>
      </c>
      <c r="C25" s="14">
        <v>19795</v>
      </c>
      <c r="D25" s="80">
        <f t="shared" si="3"/>
        <v>21</v>
      </c>
      <c r="E25" s="80">
        <f t="shared" si="6"/>
        <v>309</v>
      </c>
      <c r="F25" s="18">
        <v>2</v>
      </c>
      <c r="G25" s="14">
        <v>19802</v>
      </c>
      <c r="H25" s="80">
        <f t="shared" si="7"/>
        <v>7</v>
      </c>
      <c r="I25" s="80">
        <f t="shared" si="10"/>
        <v>237</v>
      </c>
      <c r="J25" s="18">
        <v>10</v>
      </c>
      <c r="K25" s="80">
        <f t="shared" si="4"/>
        <v>28</v>
      </c>
      <c r="L25" s="80">
        <f t="shared" si="8"/>
        <v>546</v>
      </c>
      <c r="M25" s="15">
        <v>12</v>
      </c>
      <c r="N25" s="69" t="s">
        <v>20</v>
      </c>
      <c r="AA25" s="76">
        <v>1.1259999999999999</v>
      </c>
      <c r="AB25" s="42">
        <v>2723</v>
      </c>
      <c r="AC25" s="37">
        <f>AA25*AB25</f>
        <v>3066.0979999999995</v>
      </c>
      <c r="AG25" s="30" t="s">
        <v>75</v>
      </c>
      <c r="AH25" s="40">
        <v>40883</v>
      </c>
      <c r="AI25" s="32">
        <v>32529</v>
      </c>
      <c r="AM25" s="70" t="s">
        <v>10</v>
      </c>
      <c r="AN25" s="71">
        <v>45951</v>
      </c>
      <c r="AO25" s="79"/>
      <c r="AP25" s="79"/>
      <c r="AQ25" s="79">
        <f t="shared" si="5"/>
        <v>0</v>
      </c>
    </row>
    <row r="26" spans="1:43" s="2" customFormat="1" ht="18.75" customHeight="1" thickBot="1" x14ac:dyDescent="0.35">
      <c r="A26" s="70" t="s">
        <v>10</v>
      </c>
      <c r="B26" s="71">
        <v>45951</v>
      </c>
      <c r="C26" s="14">
        <v>19823</v>
      </c>
      <c r="D26" s="80">
        <f t="shared" si="3"/>
        <v>21</v>
      </c>
      <c r="E26" s="80">
        <f t="shared" si="6"/>
        <v>330</v>
      </c>
      <c r="F26" s="18">
        <v>9</v>
      </c>
      <c r="G26" s="14">
        <v>19838</v>
      </c>
      <c r="H26" s="80">
        <f t="shared" si="7"/>
        <v>15</v>
      </c>
      <c r="I26" s="80">
        <f t="shared" si="10"/>
        <v>252</v>
      </c>
      <c r="J26" s="18">
        <v>11</v>
      </c>
      <c r="K26" s="80">
        <f t="shared" si="4"/>
        <v>36</v>
      </c>
      <c r="L26" s="80">
        <f t="shared" si="8"/>
        <v>582</v>
      </c>
      <c r="M26" s="15">
        <v>12</v>
      </c>
      <c r="N26" s="69" t="s">
        <v>62</v>
      </c>
      <c r="AG26" s="30" t="s">
        <v>40</v>
      </c>
      <c r="AH26" s="2">
        <f>AH24-AH25</f>
        <v>4361</v>
      </c>
      <c r="AI26" s="43"/>
      <c r="AM26" s="70" t="s">
        <v>11</v>
      </c>
      <c r="AN26" s="71">
        <v>45952</v>
      </c>
      <c r="AO26" s="79">
        <v>1</v>
      </c>
      <c r="AP26" s="79"/>
      <c r="AQ26" s="79">
        <f t="shared" si="5"/>
        <v>1</v>
      </c>
    </row>
    <row r="27" spans="1:43" s="2" customFormat="1" ht="18.75" customHeight="1" thickTop="1" thickBot="1" x14ac:dyDescent="0.35">
      <c r="A27" s="70" t="s">
        <v>11</v>
      </c>
      <c r="B27" s="71">
        <v>45952</v>
      </c>
      <c r="C27" s="14">
        <v>19850</v>
      </c>
      <c r="D27" s="80">
        <f t="shared" si="3"/>
        <v>12</v>
      </c>
      <c r="E27" s="80">
        <f t="shared" si="6"/>
        <v>342</v>
      </c>
      <c r="F27" s="18">
        <v>10</v>
      </c>
      <c r="G27" s="14">
        <v>19860</v>
      </c>
      <c r="H27" s="80">
        <f t="shared" si="7"/>
        <v>10</v>
      </c>
      <c r="I27" s="80">
        <f t="shared" si="10"/>
        <v>262</v>
      </c>
      <c r="J27" s="18">
        <v>11</v>
      </c>
      <c r="K27" s="80">
        <f t="shared" si="4"/>
        <v>22</v>
      </c>
      <c r="L27" s="80">
        <f t="shared" si="8"/>
        <v>604</v>
      </c>
      <c r="M27" s="15">
        <v>16</v>
      </c>
      <c r="N27" s="69" t="s">
        <v>78</v>
      </c>
      <c r="AG27" s="44" t="s">
        <v>41</v>
      </c>
      <c r="AH27" s="45">
        <f>AH26/365</f>
        <v>11.947945205479453</v>
      </c>
      <c r="AI27" s="46">
        <f>AI25/AH27</f>
        <v>2722.5601926163722</v>
      </c>
      <c r="AM27" s="70" t="s">
        <v>12</v>
      </c>
      <c r="AN27" s="71">
        <v>45953</v>
      </c>
      <c r="AO27" s="79"/>
      <c r="AP27" s="79"/>
      <c r="AQ27" s="79">
        <f t="shared" si="5"/>
        <v>0</v>
      </c>
    </row>
    <row r="28" spans="1:43" s="2" customFormat="1" ht="18.75" customHeight="1" x14ac:dyDescent="0.3">
      <c r="A28" s="70" t="s">
        <v>12</v>
      </c>
      <c r="B28" s="71">
        <v>45953</v>
      </c>
      <c r="C28" s="14">
        <v>19873</v>
      </c>
      <c r="D28" s="80">
        <f t="shared" si="3"/>
        <v>13</v>
      </c>
      <c r="E28" s="80">
        <f t="shared" si="6"/>
        <v>355</v>
      </c>
      <c r="F28" s="18">
        <v>10</v>
      </c>
      <c r="G28" s="14">
        <v>19884</v>
      </c>
      <c r="H28" s="80">
        <f t="shared" si="7"/>
        <v>11</v>
      </c>
      <c r="I28" s="80">
        <f t="shared" si="10"/>
        <v>273</v>
      </c>
      <c r="J28" s="18">
        <v>13</v>
      </c>
      <c r="K28" s="80">
        <f t="shared" si="4"/>
        <v>24</v>
      </c>
      <c r="L28" s="80">
        <f t="shared" si="8"/>
        <v>628</v>
      </c>
      <c r="M28" s="15">
        <v>14</v>
      </c>
      <c r="N28" s="69" t="s">
        <v>63</v>
      </c>
      <c r="AA28" s="580" t="s">
        <v>76</v>
      </c>
      <c r="AB28" s="592"/>
      <c r="AC28" s="592"/>
      <c r="AD28" s="592"/>
      <c r="AE28" s="593"/>
      <c r="AM28" s="70" t="s">
        <v>13</v>
      </c>
      <c r="AN28" s="71">
        <v>45954</v>
      </c>
      <c r="AO28" s="79"/>
      <c r="AP28" s="79"/>
      <c r="AQ28" s="79">
        <f t="shared" si="5"/>
        <v>0</v>
      </c>
    </row>
    <row r="29" spans="1:43" s="2" customFormat="1" ht="18.75" customHeight="1" x14ac:dyDescent="0.3">
      <c r="A29" s="70" t="s">
        <v>13</v>
      </c>
      <c r="B29" s="71">
        <v>45954</v>
      </c>
      <c r="C29" s="14">
        <v>19903</v>
      </c>
      <c r="D29" s="80">
        <f t="shared" si="3"/>
        <v>19</v>
      </c>
      <c r="E29" s="80">
        <f t="shared" si="6"/>
        <v>374</v>
      </c>
      <c r="F29" s="18">
        <v>5</v>
      </c>
      <c r="G29" s="14">
        <v>19920</v>
      </c>
      <c r="H29" s="80">
        <f t="shared" si="7"/>
        <v>17</v>
      </c>
      <c r="I29" s="80">
        <f t="shared" si="10"/>
        <v>290</v>
      </c>
      <c r="J29" s="18">
        <v>6</v>
      </c>
      <c r="K29" s="80">
        <f t="shared" si="4"/>
        <v>36</v>
      </c>
      <c r="L29" s="80">
        <f t="shared" si="8"/>
        <v>664</v>
      </c>
      <c r="M29" s="15">
        <v>12</v>
      </c>
      <c r="N29" s="69" t="s">
        <v>69</v>
      </c>
      <c r="AA29" s="22" t="s">
        <v>43</v>
      </c>
      <c r="AE29" s="77">
        <f>AE4</f>
        <v>164.15099999999998</v>
      </c>
      <c r="AM29" s="70" t="s">
        <v>14</v>
      </c>
      <c r="AN29" s="71">
        <v>45955</v>
      </c>
      <c r="AO29" s="79"/>
      <c r="AP29" s="79"/>
      <c r="AQ29" s="79">
        <f t="shared" si="5"/>
        <v>0</v>
      </c>
    </row>
    <row r="30" spans="1:43" s="2" customFormat="1" ht="18.75" customHeight="1" thickBot="1" x14ac:dyDescent="0.35">
      <c r="A30" s="70" t="s">
        <v>14</v>
      </c>
      <c r="B30" s="71">
        <v>45955</v>
      </c>
      <c r="C30" s="14">
        <v>19942</v>
      </c>
      <c r="D30" s="80">
        <f t="shared" si="3"/>
        <v>22</v>
      </c>
      <c r="E30" s="80">
        <f t="shared" si="6"/>
        <v>396</v>
      </c>
      <c r="F30" s="18">
        <v>5</v>
      </c>
      <c r="G30" s="14">
        <v>19955</v>
      </c>
      <c r="H30" s="80">
        <f t="shared" si="7"/>
        <v>13</v>
      </c>
      <c r="I30" s="80">
        <f t="shared" si="10"/>
        <v>303</v>
      </c>
      <c r="J30" s="18">
        <v>11</v>
      </c>
      <c r="K30" s="80">
        <f t="shared" si="4"/>
        <v>35</v>
      </c>
      <c r="L30" s="80">
        <f t="shared" si="8"/>
        <v>699</v>
      </c>
      <c r="M30" s="15">
        <v>16</v>
      </c>
      <c r="N30" s="69" t="s">
        <v>18</v>
      </c>
      <c r="AA30" s="22" t="s">
        <v>44</v>
      </c>
      <c r="AE30" s="47">
        <f>AC25/12</f>
        <v>255.50816666666663</v>
      </c>
      <c r="AM30" s="70" t="s">
        <v>15</v>
      </c>
      <c r="AN30" s="71">
        <v>45956</v>
      </c>
      <c r="AO30" s="79"/>
      <c r="AP30" s="79"/>
      <c r="AQ30" s="79">
        <f t="shared" si="5"/>
        <v>0</v>
      </c>
    </row>
    <row r="31" spans="1:43" s="2" customFormat="1" ht="18.75" customHeight="1" thickTop="1" thickBot="1" x14ac:dyDescent="0.35">
      <c r="A31" s="70" t="s">
        <v>15</v>
      </c>
      <c r="B31" s="71">
        <v>45956</v>
      </c>
      <c r="C31" s="14">
        <v>19975</v>
      </c>
      <c r="D31" s="80">
        <f t="shared" si="3"/>
        <v>20</v>
      </c>
      <c r="E31" s="80">
        <f t="shared" si="6"/>
        <v>416</v>
      </c>
      <c r="F31" s="18">
        <v>6</v>
      </c>
      <c r="G31" s="14">
        <v>19991</v>
      </c>
      <c r="H31" s="80">
        <f t="shared" si="7"/>
        <v>16</v>
      </c>
      <c r="I31" s="80">
        <f t="shared" si="10"/>
        <v>319</v>
      </c>
      <c r="J31" s="18">
        <v>5</v>
      </c>
      <c r="K31" s="80">
        <f t="shared" si="4"/>
        <v>36</v>
      </c>
      <c r="L31" s="80">
        <f t="shared" si="8"/>
        <v>735</v>
      </c>
      <c r="M31" s="15">
        <v>12</v>
      </c>
      <c r="N31" s="69" t="s">
        <v>79</v>
      </c>
      <c r="AA31" s="22"/>
      <c r="AC31" s="48" t="str">
        <f>IF(AE31&lt;0,"IZGUBA  €","PRIHRANEK  €")</f>
        <v>PRIHRANEK  €</v>
      </c>
      <c r="AD31" s="49"/>
      <c r="AE31" s="50">
        <f>AE30-AE29</f>
        <v>91.357166666666643</v>
      </c>
      <c r="AM31" s="70" t="s">
        <v>9</v>
      </c>
      <c r="AN31" s="71">
        <v>45957</v>
      </c>
      <c r="AO31" s="79"/>
      <c r="AP31" s="79"/>
      <c r="AQ31" s="79">
        <f t="shared" si="5"/>
        <v>0</v>
      </c>
    </row>
    <row r="32" spans="1:43" s="2" customFormat="1" ht="18.75" customHeight="1" thickTop="1" thickBot="1" x14ac:dyDescent="0.35">
      <c r="A32" s="70" t="s">
        <v>9</v>
      </c>
      <c r="B32" s="71">
        <v>45957</v>
      </c>
      <c r="C32" s="14">
        <v>20019</v>
      </c>
      <c r="D32" s="80">
        <f t="shared" si="3"/>
        <v>28</v>
      </c>
      <c r="E32" s="80">
        <f t="shared" si="6"/>
        <v>444</v>
      </c>
      <c r="F32" s="18">
        <v>2</v>
      </c>
      <c r="G32" s="14">
        <v>20039</v>
      </c>
      <c r="H32" s="80">
        <f t="shared" si="7"/>
        <v>20</v>
      </c>
      <c r="I32" s="80">
        <f t="shared" si="10"/>
        <v>339</v>
      </c>
      <c r="J32" s="18">
        <v>5</v>
      </c>
      <c r="K32" s="80">
        <f t="shared" si="4"/>
        <v>48</v>
      </c>
      <c r="L32" s="80">
        <f t="shared" si="8"/>
        <v>783</v>
      </c>
      <c r="M32" s="15">
        <v>10</v>
      </c>
      <c r="N32" s="69" t="s">
        <v>18</v>
      </c>
      <c r="AA32" s="33"/>
      <c r="AB32" s="34"/>
      <c r="AC32" s="34"/>
      <c r="AD32" s="34"/>
      <c r="AE32" s="51"/>
      <c r="AM32" s="70" t="s">
        <v>10</v>
      </c>
      <c r="AN32" s="71">
        <v>45958</v>
      </c>
      <c r="AO32" s="79"/>
      <c r="AP32" s="79"/>
      <c r="AQ32" s="79">
        <f t="shared" si="5"/>
        <v>0</v>
      </c>
    </row>
    <row r="33" spans="1:43" s="2" customFormat="1" ht="18.75" customHeight="1" x14ac:dyDescent="0.3">
      <c r="A33" s="70" t="s">
        <v>10</v>
      </c>
      <c r="B33" s="71">
        <v>45958</v>
      </c>
      <c r="C33" s="14">
        <v>20070</v>
      </c>
      <c r="D33" s="80">
        <f t="shared" si="3"/>
        <v>31</v>
      </c>
      <c r="E33" s="80">
        <f t="shared" si="6"/>
        <v>475</v>
      </c>
      <c r="F33" s="18">
        <v>0</v>
      </c>
      <c r="G33" s="14">
        <v>20082</v>
      </c>
      <c r="H33" s="80">
        <f t="shared" si="7"/>
        <v>12</v>
      </c>
      <c r="I33" s="80">
        <f t="shared" si="10"/>
        <v>351</v>
      </c>
      <c r="J33" s="18">
        <v>5</v>
      </c>
      <c r="K33" s="80">
        <f t="shared" si="4"/>
        <v>43</v>
      </c>
      <c r="L33" s="80">
        <f t="shared" si="8"/>
        <v>826</v>
      </c>
      <c r="M33" s="15">
        <v>15</v>
      </c>
      <c r="N33" s="69" t="s">
        <v>19</v>
      </c>
      <c r="AM33" s="70" t="s">
        <v>11</v>
      </c>
      <c r="AN33" s="71">
        <v>45959</v>
      </c>
      <c r="AO33" s="79"/>
      <c r="AP33" s="79"/>
      <c r="AQ33" s="79">
        <f t="shared" si="5"/>
        <v>0</v>
      </c>
    </row>
    <row r="34" spans="1:43" s="2" customFormat="1" ht="18.75" customHeight="1" x14ac:dyDescent="0.3">
      <c r="A34" s="70" t="s">
        <v>11</v>
      </c>
      <c r="B34" s="71">
        <v>45959</v>
      </c>
      <c r="C34" s="14">
        <v>20107</v>
      </c>
      <c r="D34" s="80">
        <f t="shared" si="3"/>
        <v>25</v>
      </c>
      <c r="E34" s="80">
        <f t="shared" si="6"/>
        <v>500</v>
      </c>
      <c r="F34" s="18">
        <v>5</v>
      </c>
      <c r="G34" s="14">
        <v>20125</v>
      </c>
      <c r="H34" s="80">
        <f t="shared" si="7"/>
        <v>18</v>
      </c>
      <c r="I34" s="80">
        <f t="shared" si="10"/>
        <v>369</v>
      </c>
      <c r="J34" s="18">
        <v>11</v>
      </c>
      <c r="K34" s="80">
        <f t="shared" si="4"/>
        <v>43</v>
      </c>
      <c r="L34" s="80">
        <f t="shared" si="8"/>
        <v>869</v>
      </c>
      <c r="M34" s="15">
        <v>13</v>
      </c>
      <c r="N34" s="69" t="s">
        <v>20</v>
      </c>
      <c r="AA34" s="2" t="s">
        <v>58</v>
      </c>
      <c r="AM34" s="70" t="s">
        <v>12</v>
      </c>
      <c r="AN34" s="71">
        <v>45960</v>
      </c>
      <c r="AO34" s="79"/>
      <c r="AP34" s="79"/>
      <c r="AQ34" s="79">
        <f t="shared" si="5"/>
        <v>0</v>
      </c>
    </row>
    <row r="35" spans="1:43" s="2" customFormat="1" ht="18.75" customHeight="1" x14ac:dyDescent="0.3">
      <c r="A35" s="70" t="s">
        <v>12</v>
      </c>
      <c r="B35" s="71">
        <v>45960</v>
      </c>
      <c r="C35" s="14">
        <v>20140</v>
      </c>
      <c r="D35" s="80">
        <f t="shared" si="3"/>
        <v>15</v>
      </c>
      <c r="E35" s="80">
        <f t="shared" si="6"/>
        <v>515</v>
      </c>
      <c r="F35" s="18">
        <v>11</v>
      </c>
      <c r="G35" s="14">
        <v>20153</v>
      </c>
      <c r="H35" s="80">
        <f>IF(G35-C35&gt;0,G35-C35,NA())</f>
        <v>13</v>
      </c>
      <c r="I35" s="80">
        <f t="shared" si="10"/>
        <v>382</v>
      </c>
      <c r="J35" s="18">
        <v>12</v>
      </c>
      <c r="K35" s="80">
        <f t="shared" si="4"/>
        <v>28</v>
      </c>
      <c r="L35" s="80">
        <f t="shared" si="8"/>
        <v>897</v>
      </c>
      <c r="M35" s="15">
        <v>15</v>
      </c>
      <c r="N35" s="69" t="s">
        <v>20</v>
      </c>
      <c r="AM35" s="70" t="s">
        <v>13</v>
      </c>
      <c r="AN35" s="71">
        <v>45961</v>
      </c>
      <c r="AO35" s="79"/>
      <c r="AP35" s="79"/>
      <c r="AQ35" s="79">
        <f t="shared" si="5"/>
        <v>0</v>
      </c>
    </row>
    <row r="36" spans="1:43" s="2" customFormat="1" ht="18.75" customHeight="1" x14ac:dyDescent="0.3">
      <c r="A36" s="70" t="s">
        <v>13</v>
      </c>
      <c r="B36" s="71">
        <v>45961</v>
      </c>
      <c r="C36" s="14">
        <v>20164</v>
      </c>
      <c r="D36" s="80">
        <f t="shared" si="3"/>
        <v>11</v>
      </c>
      <c r="E36" s="80">
        <f t="shared" si="6"/>
        <v>526</v>
      </c>
      <c r="F36" s="18">
        <v>12</v>
      </c>
      <c r="G36" s="14">
        <v>20175</v>
      </c>
      <c r="H36" s="80">
        <f>IF(G36-C36&gt;0,G36-C36,NA())</f>
        <v>11</v>
      </c>
      <c r="I36" s="80">
        <f t="shared" si="10"/>
        <v>393</v>
      </c>
      <c r="J36" s="18">
        <v>12</v>
      </c>
      <c r="K36" s="80">
        <f t="shared" si="4"/>
        <v>22</v>
      </c>
      <c r="L36" s="80">
        <f t="shared" si="8"/>
        <v>919</v>
      </c>
      <c r="M36" s="15">
        <v>16</v>
      </c>
      <c r="N36" s="69" t="s">
        <v>20</v>
      </c>
      <c r="AM36" s="81" t="s">
        <v>67</v>
      </c>
      <c r="AN36" s="82"/>
      <c r="AO36" s="83">
        <f>SUM(AO5:AO35)</f>
        <v>1</v>
      </c>
      <c r="AP36" s="83">
        <f>SUM(AP5:AP35)</f>
        <v>0</v>
      </c>
      <c r="AQ36" s="83">
        <f>AO36+AP36</f>
        <v>1</v>
      </c>
    </row>
    <row r="37" spans="1:43" s="2" customFormat="1" ht="28.5" customHeight="1" x14ac:dyDescent="0.3">
      <c r="A37" s="75" t="s">
        <v>45</v>
      </c>
      <c r="B37" s="52"/>
      <c r="C37" s="52"/>
      <c r="D37" s="52">
        <f>AVERAGE(D6:D35)</f>
        <v>17.166666666666668</v>
      </c>
      <c r="E37" s="398"/>
      <c r="F37" s="52">
        <f>AVERAGE(F6:F36)</f>
        <v>5.838709677419355</v>
      </c>
      <c r="G37" s="52"/>
      <c r="H37" s="52">
        <f>AVERAGE(H6:H35)</f>
        <v>12.733333333333333</v>
      </c>
      <c r="I37" s="52"/>
      <c r="J37" s="52">
        <f>AVERAGE(J6:J36)</f>
        <v>9.1612903225806459</v>
      </c>
      <c r="K37" s="52">
        <f>AVERAGE(K6:K35)</f>
        <v>29.9</v>
      </c>
      <c r="L37" s="52"/>
      <c r="M37" s="52">
        <f>AVERAGE(M6:M36)</f>
        <v>14.193548387096774</v>
      </c>
      <c r="N37" s="52"/>
      <c r="AA37" s="54"/>
      <c r="AB37" s="54"/>
      <c r="AC37" s="54"/>
      <c r="AD37" s="54"/>
      <c r="AE37" s="54"/>
      <c r="AF37" s="54"/>
      <c r="AG37" s="53"/>
      <c r="AH37" s="53"/>
      <c r="AI37" s="53"/>
      <c r="AM37" s="81" t="s">
        <v>45</v>
      </c>
      <c r="AN37" s="82"/>
      <c r="AO37" s="83">
        <f>AVERAGE(AO5:AO35)</f>
        <v>1</v>
      </c>
      <c r="AP37" s="83" t="e">
        <f t="shared" ref="AP37" si="11">AVERAGE(AP5:AP35)</f>
        <v>#DIV/0!</v>
      </c>
      <c r="AQ37" s="83" t="e">
        <f>AO37+AP37</f>
        <v>#DIV/0!</v>
      </c>
    </row>
    <row r="38" spans="1:43" s="2" customFormat="1" ht="15.6" x14ac:dyDescent="0.3">
      <c r="A38" s="55" t="s">
        <v>46</v>
      </c>
      <c r="B38" s="56" t="s">
        <v>47</v>
      </c>
      <c r="C38" s="56" t="s">
        <v>48</v>
      </c>
      <c r="D38" s="56" t="s">
        <v>49</v>
      </c>
      <c r="E38" s="56" t="s">
        <v>50</v>
      </c>
      <c r="F38" s="57" t="s">
        <v>51</v>
      </c>
      <c r="G38" s="58"/>
      <c r="H38" s="55" t="s">
        <v>46</v>
      </c>
      <c r="I38" s="56" t="s">
        <v>47</v>
      </c>
      <c r="J38" s="56" t="s">
        <v>48</v>
      </c>
      <c r="K38" s="56" t="s">
        <v>49</v>
      </c>
      <c r="L38" s="56" t="s">
        <v>50</v>
      </c>
      <c r="M38" s="57" t="s">
        <v>51</v>
      </c>
    </row>
    <row r="39" spans="1:43" s="2" customFormat="1" ht="15.6" x14ac:dyDescent="0.3">
      <c r="A39" s="59" t="s">
        <v>52</v>
      </c>
      <c r="B39" s="60">
        <v>675</v>
      </c>
      <c r="C39" s="60">
        <v>806</v>
      </c>
      <c r="D39" s="61">
        <f>SUM(B39:C39)</f>
        <v>1481</v>
      </c>
      <c r="E39" s="62">
        <v>271.44</v>
      </c>
      <c r="F39" s="63">
        <f>E39/D39</f>
        <v>0.18328156650911545</v>
      </c>
      <c r="H39" s="59" t="s">
        <v>53</v>
      </c>
      <c r="I39" s="61">
        <f>B39-I36</f>
        <v>282</v>
      </c>
      <c r="J39" s="61">
        <f>C39-E36</f>
        <v>280</v>
      </c>
      <c r="K39" s="61">
        <f>SUM(I39:J39)</f>
        <v>562</v>
      </c>
      <c r="L39" s="72">
        <f>K39*F39</f>
        <v>103.00424037812289</v>
      </c>
      <c r="M39" s="63">
        <f>L39/K39</f>
        <v>0.18328156650911545</v>
      </c>
    </row>
    <row r="40" spans="1:43" s="2" customFormat="1" ht="15.6" x14ac:dyDescent="0.3"/>
    <row r="41" spans="1:43" s="2" customFormat="1" ht="15.6" x14ac:dyDescent="0.3">
      <c r="A41" s="400" t="s">
        <v>98</v>
      </c>
      <c r="D41" s="401">
        <v>12.129032258064516</v>
      </c>
      <c r="E41" s="401"/>
      <c r="F41" s="401">
        <v>9.5483870967741939</v>
      </c>
      <c r="G41" s="401"/>
      <c r="H41" s="401">
        <v>10.838709677419354</v>
      </c>
      <c r="I41" s="401"/>
      <c r="J41" s="401">
        <v>11.838709677419354</v>
      </c>
      <c r="K41" s="401">
        <v>22.967741935483872</v>
      </c>
      <c r="L41" s="401"/>
      <c r="M41" s="401">
        <v>15.161290322580646</v>
      </c>
    </row>
    <row r="42" spans="1:43" s="2" customFormat="1" ht="15.6" x14ac:dyDescent="0.3">
      <c r="A42" s="369" t="s">
        <v>45</v>
      </c>
    </row>
    <row r="43" spans="1:43" s="2" customFormat="1" ht="53.4" x14ac:dyDescent="0.3">
      <c r="A43" s="399"/>
      <c r="B43" s="399"/>
      <c r="C43" s="399"/>
      <c r="D43" s="4" t="s">
        <v>7</v>
      </c>
      <c r="E43" s="402"/>
      <c r="F43" s="11" t="s">
        <v>23</v>
      </c>
      <c r="G43" s="399"/>
      <c r="H43" s="4" t="s">
        <v>21</v>
      </c>
      <c r="I43" s="402"/>
      <c r="J43" s="11" t="s">
        <v>24</v>
      </c>
      <c r="K43" s="4" t="s">
        <v>16</v>
      </c>
      <c r="L43" s="403"/>
      <c r="M43" s="64" t="s">
        <v>54</v>
      </c>
      <c r="N43" s="399"/>
    </row>
    <row r="44" spans="1:43" s="2" customFormat="1" ht="15.6" x14ac:dyDescent="0.3"/>
    <row r="45" spans="1:43" s="2" customFormat="1" ht="15.6" x14ac:dyDescent="0.3"/>
    <row r="46" spans="1:43" s="2" customFormat="1" ht="15.6" x14ac:dyDescent="0.3"/>
    <row r="47" spans="1:43" s="2" customFormat="1" ht="15.6" x14ac:dyDescent="0.3"/>
    <row r="48" spans="1:43" s="2" customFormat="1" ht="15.6" x14ac:dyDescent="0.3"/>
    <row r="49" s="2" customFormat="1" ht="15.6" x14ac:dyDescent="0.3"/>
    <row r="50" s="2" customFormat="1" ht="15.6" x14ac:dyDescent="0.3"/>
    <row r="51" s="2" customFormat="1" ht="15.6" x14ac:dyDescent="0.3"/>
    <row r="52" s="2" customFormat="1" ht="15.6" x14ac:dyDescent="0.3"/>
    <row r="53" s="2" customFormat="1" ht="15.6" x14ac:dyDescent="0.3"/>
    <row r="54" s="2" customFormat="1" ht="15.6" x14ac:dyDescent="0.3"/>
    <row r="55" s="2" customFormat="1" ht="15.6" x14ac:dyDescent="0.3"/>
    <row r="56" s="2" customFormat="1" ht="15.6" x14ac:dyDescent="0.3"/>
    <row r="57" s="2" customFormat="1" ht="15.6" x14ac:dyDescent="0.3"/>
    <row r="58" s="2" customFormat="1" ht="15.6" x14ac:dyDescent="0.3"/>
    <row r="59" s="2" customFormat="1" ht="15.6" x14ac:dyDescent="0.3"/>
    <row r="60" s="2" customFormat="1" ht="15.6" x14ac:dyDescent="0.3"/>
    <row r="61" s="2" customFormat="1" ht="15.6" x14ac:dyDescent="0.3"/>
    <row r="62" s="2" customFormat="1" ht="15.6" x14ac:dyDescent="0.3"/>
    <row r="63" s="2" customFormat="1" ht="15.6" x14ac:dyDescent="0.3"/>
    <row r="64" s="2" customFormat="1" ht="15.6" x14ac:dyDescent="0.3"/>
    <row r="65" s="2" customFormat="1" ht="15.6" x14ac:dyDescent="0.3"/>
    <row r="66" s="2" customFormat="1" ht="15.6" x14ac:dyDescent="0.3"/>
    <row r="67" s="2" customFormat="1" ht="15.6" x14ac:dyDescent="0.3"/>
    <row r="68" s="2" customFormat="1" ht="15.6" x14ac:dyDescent="0.3"/>
    <row r="69" s="2" customFormat="1" ht="15.6" x14ac:dyDescent="0.3"/>
    <row r="70" s="2" customFormat="1" ht="15.6" x14ac:dyDescent="0.3"/>
    <row r="71" s="2" customFormat="1" ht="15.6" x14ac:dyDescent="0.3"/>
    <row r="72" s="2" customFormat="1" ht="15.6" x14ac:dyDescent="0.3"/>
    <row r="73" s="2" customFormat="1" ht="15.6" x14ac:dyDescent="0.3"/>
    <row r="74" s="2" customFormat="1" ht="15.6" x14ac:dyDescent="0.3"/>
    <row r="75" s="2" customFormat="1" ht="15.6" x14ac:dyDescent="0.3"/>
    <row r="76" s="2" customFormat="1" ht="15.6" x14ac:dyDescent="0.3"/>
    <row r="77" s="2" customFormat="1" ht="15.6" x14ac:dyDescent="0.3"/>
    <row r="78" s="2" customFormat="1" ht="15.6" x14ac:dyDescent="0.3"/>
    <row r="79" s="2" customFormat="1" ht="15.6" x14ac:dyDescent="0.3"/>
    <row r="80" s="2" customFormat="1" ht="15.6" x14ac:dyDescent="0.3"/>
    <row r="81" s="2" customFormat="1" ht="15.6" x14ac:dyDescent="0.3"/>
    <row r="82" s="2" customFormat="1" ht="15.6" x14ac:dyDescent="0.3"/>
    <row r="83" s="2" customFormat="1" ht="15.6" x14ac:dyDescent="0.3"/>
    <row r="84" s="2" customFormat="1" ht="15.6" x14ac:dyDescent="0.3"/>
    <row r="85" s="2" customFormat="1" ht="15.6" x14ac:dyDescent="0.3"/>
    <row r="86" s="2" customFormat="1" ht="15.6" x14ac:dyDescent="0.3"/>
    <row r="87" s="2" customFormat="1" ht="15.6" x14ac:dyDescent="0.3"/>
    <row r="88" s="2" customFormat="1" ht="15.6" x14ac:dyDescent="0.3"/>
    <row r="89" s="2" customFormat="1" ht="15.6" x14ac:dyDescent="0.3"/>
    <row r="90" s="2" customFormat="1" ht="15.6" x14ac:dyDescent="0.3"/>
    <row r="91" s="2" customFormat="1" ht="15.6" x14ac:dyDescent="0.3"/>
    <row r="92" s="2" customFormat="1" ht="15.6" x14ac:dyDescent="0.3"/>
    <row r="93" s="2" customFormat="1" ht="15.6" x14ac:dyDescent="0.3"/>
    <row r="94" s="2" customFormat="1" ht="15.6" x14ac:dyDescent="0.3"/>
    <row r="95" s="2" customFormat="1" ht="15.6" x14ac:dyDescent="0.3"/>
    <row r="96" s="2" customFormat="1" ht="15.6" x14ac:dyDescent="0.3"/>
    <row r="97" s="2" customFormat="1" ht="15.6" x14ac:dyDescent="0.3"/>
    <row r="98" s="2" customFormat="1" ht="15.6" x14ac:dyDescent="0.3"/>
    <row r="99" s="2" customFormat="1" ht="15.6" x14ac:dyDescent="0.3"/>
    <row r="100" s="2" customFormat="1" ht="15.6" x14ac:dyDescent="0.3"/>
    <row r="101" s="2" customFormat="1" ht="15.6" x14ac:dyDescent="0.3"/>
    <row r="102" s="2" customFormat="1" ht="15.6" x14ac:dyDescent="0.3"/>
    <row r="103" s="2" customFormat="1" ht="15.6" x14ac:dyDescent="0.3"/>
    <row r="104" s="2" customFormat="1" ht="15.6" x14ac:dyDescent="0.3"/>
    <row r="105" s="2" customFormat="1" ht="15.6" x14ac:dyDescent="0.3"/>
    <row r="106" s="2" customFormat="1" ht="15.6" x14ac:dyDescent="0.3"/>
    <row r="107" s="2" customFormat="1" ht="15.6" x14ac:dyDescent="0.3"/>
    <row r="108" s="2" customFormat="1" ht="15.6" x14ac:dyDescent="0.3"/>
    <row r="109" s="2" customFormat="1" ht="15.6" x14ac:dyDescent="0.3"/>
    <row r="110" s="2" customFormat="1" ht="15.6" x14ac:dyDescent="0.3"/>
    <row r="111" s="2" customFormat="1" ht="15.6" x14ac:dyDescent="0.3"/>
    <row r="112" s="2" customFormat="1" ht="15.6" x14ac:dyDescent="0.3"/>
    <row r="113" s="2" customFormat="1" ht="15.6" x14ac:dyDescent="0.3"/>
    <row r="114" s="2" customFormat="1" ht="15.6" x14ac:dyDescent="0.3"/>
    <row r="115" s="2" customFormat="1" ht="15.6" x14ac:dyDescent="0.3"/>
    <row r="116" s="2" customFormat="1" ht="15.6" x14ac:dyDescent="0.3"/>
    <row r="117" s="2" customFormat="1" ht="15.6" x14ac:dyDescent="0.3"/>
    <row r="118" s="2" customFormat="1" ht="15.6" x14ac:dyDescent="0.3"/>
    <row r="119" s="2" customFormat="1" ht="15.6" x14ac:dyDescent="0.3"/>
    <row r="120" s="2" customFormat="1" ht="15.6" x14ac:dyDescent="0.3"/>
    <row r="121" s="2" customFormat="1" ht="15.6" x14ac:dyDescent="0.3"/>
    <row r="122" s="2" customFormat="1" ht="15.6" x14ac:dyDescent="0.3"/>
    <row r="123" s="2" customFormat="1" ht="15.6" x14ac:dyDescent="0.3"/>
    <row r="124" s="2" customFormat="1" ht="15.6" x14ac:dyDescent="0.3"/>
    <row r="125" s="2" customFormat="1" ht="15.6" x14ac:dyDescent="0.3"/>
    <row r="126" s="2" customFormat="1" ht="15.6" x14ac:dyDescent="0.3"/>
    <row r="127" s="2" customFormat="1" ht="15.6" x14ac:dyDescent="0.3"/>
    <row r="128" s="2" customFormat="1" ht="15.6" x14ac:dyDescent="0.3"/>
    <row r="129" s="2" customFormat="1" ht="15.6" x14ac:dyDescent="0.3"/>
    <row r="130" s="2" customFormat="1" ht="15.6" x14ac:dyDescent="0.3"/>
    <row r="131" s="2" customFormat="1" ht="15.6" x14ac:dyDescent="0.3"/>
    <row r="132" s="2" customFormat="1" ht="15.6" x14ac:dyDescent="0.3"/>
    <row r="133" s="2" customFormat="1" ht="15.6" x14ac:dyDescent="0.3"/>
    <row r="134" s="2" customFormat="1" ht="15.6" x14ac:dyDescent="0.3"/>
    <row r="135" s="2" customFormat="1" ht="15.6" x14ac:dyDescent="0.3"/>
    <row r="136" s="2" customFormat="1" ht="15.6" x14ac:dyDescent="0.3"/>
    <row r="137" s="2" customFormat="1" ht="15.6" x14ac:dyDescent="0.3"/>
    <row r="138" s="2" customFormat="1" ht="15.6" x14ac:dyDescent="0.3"/>
    <row r="139" s="2" customFormat="1" ht="15.6" x14ac:dyDescent="0.3"/>
    <row r="140" s="2" customFormat="1" ht="15.6" x14ac:dyDescent="0.3"/>
    <row r="141" s="2" customFormat="1" ht="15.6" x14ac:dyDescent="0.3"/>
    <row r="142" s="2" customFormat="1" ht="15.6" x14ac:dyDescent="0.3"/>
    <row r="143" s="2" customFormat="1" ht="15.6" x14ac:dyDescent="0.3"/>
    <row r="144" s="2" customFormat="1" ht="15.6" x14ac:dyDescent="0.3"/>
    <row r="145" s="2" customFormat="1" ht="15.6" x14ac:dyDescent="0.3"/>
    <row r="146" s="2" customFormat="1" ht="15.6" x14ac:dyDescent="0.3"/>
    <row r="147" s="2" customFormat="1" ht="15.6" x14ac:dyDescent="0.3"/>
    <row r="148" s="2" customFormat="1" ht="15.6" x14ac:dyDescent="0.3"/>
    <row r="149" s="2" customFormat="1" ht="15.6" x14ac:dyDescent="0.3"/>
    <row r="150" s="2" customFormat="1" ht="15.6" x14ac:dyDescent="0.3"/>
    <row r="151" s="2" customFormat="1" ht="15.6" x14ac:dyDescent="0.3"/>
    <row r="152" s="2" customFormat="1" ht="15.6" x14ac:dyDescent="0.3"/>
    <row r="153" s="2" customFormat="1" ht="15.6" x14ac:dyDescent="0.3"/>
    <row r="154" s="2" customFormat="1" ht="15.6" x14ac:dyDescent="0.3"/>
    <row r="155" s="2" customFormat="1" ht="15.6" x14ac:dyDescent="0.3"/>
    <row r="156" s="2" customFormat="1" ht="15.6" x14ac:dyDescent="0.3"/>
    <row r="157" s="2" customFormat="1" ht="15.6" x14ac:dyDescent="0.3"/>
    <row r="158" s="2" customFormat="1" ht="15.6" x14ac:dyDescent="0.3"/>
    <row r="159" s="2" customFormat="1" ht="15.6" x14ac:dyDescent="0.3"/>
    <row r="160" s="2" customFormat="1" ht="15.6" x14ac:dyDescent="0.3"/>
    <row r="161" s="2" customFormat="1" ht="15.6" x14ac:dyDescent="0.3"/>
    <row r="162" s="2" customFormat="1" ht="15.6" x14ac:dyDescent="0.3"/>
    <row r="163" s="2" customFormat="1" ht="15.6" x14ac:dyDescent="0.3"/>
    <row r="164" s="2" customFormat="1" ht="15.6" x14ac:dyDescent="0.3"/>
    <row r="165" s="2" customFormat="1" ht="15.6" x14ac:dyDescent="0.3"/>
    <row r="166" s="2" customFormat="1" ht="15.6" x14ac:dyDescent="0.3"/>
    <row r="167" s="2" customFormat="1" ht="15.6" x14ac:dyDescent="0.3"/>
    <row r="168" s="2" customFormat="1" ht="15.6" x14ac:dyDescent="0.3"/>
    <row r="169" s="2" customFormat="1" ht="15.6" x14ac:dyDescent="0.3"/>
    <row r="170" s="2" customFormat="1" ht="15.6" x14ac:dyDescent="0.3"/>
    <row r="171" s="2" customFormat="1" ht="15.6" x14ac:dyDescent="0.3"/>
    <row r="172" s="2" customFormat="1" ht="15.6" x14ac:dyDescent="0.3"/>
    <row r="173" s="2" customFormat="1" ht="15.6" x14ac:dyDescent="0.3"/>
    <row r="174" s="2" customFormat="1" ht="15.6" x14ac:dyDescent="0.3"/>
    <row r="175" s="2" customFormat="1" ht="15.6" x14ac:dyDescent="0.3"/>
    <row r="176" s="2" customFormat="1" ht="15.6" x14ac:dyDescent="0.3"/>
    <row r="177" spans="3:13" s="2" customFormat="1" ht="15.6" x14ac:dyDescent="0.3"/>
    <row r="178" spans="3:13" s="2" customFormat="1" ht="15.6" x14ac:dyDescent="0.3"/>
    <row r="179" spans="3:13" s="2" customFormat="1" ht="15.6" x14ac:dyDescent="0.3"/>
    <row r="180" spans="3:13" s="2" customFormat="1" ht="15.6" x14ac:dyDescent="0.3"/>
    <row r="181" spans="3:13" s="2" customFormat="1" ht="15.6" x14ac:dyDescent="0.3"/>
    <row r="182" spans="3:13" s="2" customFormat="1" ht="15.6" x14ac:dyDescent="0.3"/>
    <row r="183" spans="3:13" s="2" customFormat="1" ht="15.6" x14ac:dyDescent="0.3"/>
    <row r="184" spans="3:13" s="2" customFormat="1" ht="15.6" x14ac:dyDescent="0.3"/>
    <row r="185" spans="3:13" s="2" customFormat="1" ht="15.6" x14ac:dyDescent="0.3"/>
    <row r="186" spans="3:13" s="2" customFormat="1" ht="15.6" x14ac:dyDescent="0.3"/>
    <row r="187" spans="3:13" x14ac:dyDescent="0.25">
      <c r="C187" s="1"/>
      <c r="F187" s="1"/>
      <c r="G187" s="1"/>
      <c r="J187" s="1"/>
      <c r="M187" s="1"/>
    </row>
    <row r="188" spans="3:13" x14ac:dyDescent="0.25">
      <c r="C188" s="1"/>
      <c r="F188" s="1"/>
      <c r="G188" s="1"/>
      <c r="J188" s="1"/>
      <c r="M188" s="1"/>
    </row>
    <row r="189" spans="3:13" x14ac:dyDescent="0.25">
      <c r="C189" s="1"/>
      <c r="F189" s="1"/>
      <c r="G189" s="1"/>
      <c r="J189" s="1"/>
      <c r="M189" s="1"/>
    </row>
    <row r="190" spans="3:13" x14ac:dyDescent="0.25">
      <c r="C190" s="1"/>
      <c r="F190" s="1"/>
      <c r="G190" s="1"/>
      <c r="J190" s="1"/>
      <c r="M190" s="1"/>
    </row>
    <row r="191" spans="3:13" x14ac:dyDescent="0.25">
      <c r="C191" s="1"/>
      <c r="F191" s="1"/>
      <c r="G191" s="1"/>
      <c r="J191" s="1"/>
      <c r="M191" s="1"/>
    </row>
    <row r="192" spans="3:13" x14ac:dyDescent="0.25">
      <c r="C192" s="1"/>
      <c r="F192" s="1"/>
      <c r="G192" s="1"/>
      <c r="J192" s="1"/>
      <c r="M192" s="1"/>
    </row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="1" customFormat="1" x14ac:dyDescent="0.25"/>
    <row r="1314" s="1" customFormat="1" x14ac:dyDescent="0.25"/>
    <row r="1315" s="1" customFormat="1" x14ac:dyDescent="0.25"/>
    <row r="1316" s="1" customFormat="1" x14ac:dyDescent="0.25"/>
    <row r="1317" s="1" customFormat="1" x14ac:dyDescent="0.25"/>
    <row r="1318" s="1" customFormat="1" x14ac:dyDescent="0.25"/>
    <row r="1319" s="1" customFormat="1" x14ac:dyDescent="0.25"/>
    <row r="1320" s="1" customFormat="1" x14ac:dyDescent="0.25"/>
    <row r="1321" s="1" customFormat="1" x14ac:dyDescent="0.25"/>
    <row r="1322" s="1" customFormat="1" x14ac:dyDescent="0.25"/>
    <row r="1323" s="1" customFormat="1" x14ac:dyDescent="0.25"/>
    <row r="1324" s="1" customFormat="1" x14ac:dyDescent="0.25"/>
    <row r="1325" s="1" customFormat="1" x14ac:dyDescent="0.25"/>
    <row r="1326" s="1" customFormat="1" x14ac:dyDescent="0.25"/>
    <row r="1327" s="1" customFormat="1" x14ac:dyDescent="0.25"/>
    <row r="1328" s="1" customFormat="1" x14ac:dyDescent="0.25"/>
    <row r="1329" s="1" customFormat="1" x14ac:dyDescent="0.25"/>
    <row r="1330" s="1" customFormat="1" x14ac:dyDescent="0.25"/>
    <row r="1331" s="1" customFormat="1" x14ac:dyDescent="0.25"/>
    <row r="1332" s="1" customFormat="1" x14ac:dyDescent="0.25"/>
    <row r="1333" s="1" customFormat="1" x14ac:dyDescent="0.25"/>
    <row r="1334" s="1" customFormat="1" x14ac:dyDescent="0.25"/>
    <row r="1335" s="1" customFormat="1" x14ac:dyDescent="0.25"/>
    <row r="1336" s="1" customFormat="1" x14ac:dyDescent="0.25"/>
    <row r="1337" s="1" customFormat="1" x14ac:dyDescent="0.25"/>
    <row r="1338" s="1" customFormat="1" x14ac:dyDescent="0.25"/>
    <row r="1339" s="1" customFormat="1" x14ac:dyDescent="0.25"/>
    <row r="1340" s="1" customFormat="1" x14ac:dyDescent="0.25"/>
    <row r="1341" s="1" customFormat="1" x14ac:dyDescent="0.25"/>
    <row r="1342" s="1" customFormat="1" x14ac:dyDescent="0.25"/>
    <row r="1343" s="1" customFormat="1" x14ac:dyDescent="0.25"/>
    <row r="1344" s="1" customFormat="1" x14ac:dyDescent="0.25"/>
    <row r="1345" s="1" customFormat="1" x14ac:dyDescent="0.25"/>
    <row r="1346" s="1" customFormat="1" x14ac:dyDescent="0.25"/>
    <row r="1347" s="1" customFormat="1" x14ac:dyDescent="0.25"/>
    <row r="1348" s="1" customFormat="1" x14ac:dyDescent="0.25"/>
    <row r="1349" s="1" customFormat="1" x14ac:dyDescent="0.25"/>
    <row r="1350" s="1" customFormat="1" x14ac:dyDescent="0.25"/>
    <row r="1351" s="1" customFormat="1" x14ac:dyDescent="0.25"/>
    <row r="1352" s="1" customFormat="1" x14ac:dyDescent="0.25"/>
    <row r="1353" s="1" customFormat="1" x14ac:dyDescent="0.25"/>
    <row r="1354" s="1" customFormat="1" x14ac:dyDescent="0.25"/>
    <row r="1355" s="1" customFormat="1" x14ac:dyDescent="0.25"/>
    <row r="1356" s="1" customFormat="1" x14ac:dyDescent="0.25"/>
    <row r="1357" s="1" customFormat="1" x14ac:dyDescent="0.25"/>
    <row r="1358" s="1" customFormat="1" x14ac:dyDescent="0.25"/>
    <row r="1359" s="1" customFormat="1" x14ac:dyDescent="0.25"/>
    <row r="1360" s="1" customFormat="1" x14ac:dyDescent="0.25"/>
    <row r="1361" s="1" customFormat="1" x14ac:dyDescent="0.25"/>
    <row r="1362" s="1" customFormat="1" x14ac:dyDescent="0.25"/>
    <row r="1363" s="1" customFormat="1" x14ac:dyDescent="0.25"/>
    <row r="1364" s="1" customFormat="1" x14ac:dyDescent="0.25"/>
    <row r="1365" s="1" customFormat="1" x14ac:dyDescent="0.25"/>
    <row r="1366" s="1" customFormat="1" x14ac:dyDescent="0.25"/>
    <row r="1367" s="1" customFormat="1" x14ac:dyDescent="0.25"/>
    <row r="1368" s="1" customFormat="1" x14ac:dyDescent="0.25"/>
    <row r="1369" s="1" customFormat="1" x14ac:dyDescent="0.25"/>
    <row r="1370" s="1" customFormat="1" x14ac:dyDescent="0.25"/>
    <row r="1371" s="1" customFormat="1" x14ac:dyDescent="0.25"/>
    <row r="1372" s="1" customFormat="1" x14ac:dyDescent="0.25"/>
    <row r="1373" s="1" customFormat="1" x14ac:dyDescent="0.25"/>
    <row r="1374" s="1" customFormat="1" x14ac:dyDescent="0.25"/>
    <row r="1375" s="1" customFormat="1" x14ac:dyDescent="0.25"/>
    <row r="1376" s="1" customFormat="1" x14ac:dyDescent="0.25"/>
    <row r="1377" s="1" customFormat="1" x14ac:dyDescent="0.25"/>
    <row r="1378" s="1" customFormat="1" x14ac:dyDescent="0.25"/>
    <row r="1379" s="1" customFormat="1" x14ac:dyDescent="0.25"/>
    <row r="1380" s="1" customFormat="1" x14ac:dyDescent="0.25"/>
    <row r="1381" s="1" customFormat="1" x14ac:dyDescent="0.25"/>
    <row r="1382" s="1" customFormat="1" x14ac:dyDescent="0.25"/>
    <row r="1383" s="1" customFormat="1" x14ac:dyDescent="0.25"/>
    <row r="1384" s="1" customFormat="1" x14ac:dyDescent="0.25"/>
    <row r="1385" s="1" customFormat="1" x14ac:dyDescent="0.25"/>
    <row r="1386" s="1" customFormat="1" x14ac:dyDescent="0.25"/>
    <row r="1387" s="1" customFormat="1" x14ac:dyDescent="0.25"/>
    <row r="1388" s="1" customFormat="1" x14ac:dyDescent="0.25"/>
    <row r="1389" s="1" customFormat="1" x14ac:dyDescent="0.25"/>
    <row r="1390" s="1" customFormat="1" x14ac:dyDescent="0.25"/>
    <row r="1391" s="1" customFormat="1" x14ac:dyDescent="0.25"/>
    <row r="1392" s="1" customFormat="1" x14ac:dyDescent="0.25"/>
    <row r="1393" s="1" customFormat="1" x14ac:dyDescent="0.25"/>
    <row r="1394" s="1" customFormat="1" x14ac:dyDescent="0.25"/>
    <row r="1395" s="1" customFormat="1" x14ac:dyDescent="0.25"/>
    <row r="1396" s="1" customFormat="1" x14ac:dyDescent="0.25"/>
    <row r="1397" s="1" customFormat="1" x14ac:dyDescent="0.25"/>
    <row r="1398" s="1" customFormat="1" x14ac:dyDescent="0.25"/>
    <row r="1399" s="1" customFormat="1" x14ac:dyDescent="0.25"/>
    <row r="1400" s="1" customFormat="1" x14ac:dyDescent="0.25"/>
    <row r="1401" s="1" customFormat="1" x14ac:dyDescent="0.25"/>
    <row r="1402" s="1" customFormat="1" x14ac:dyDescent="0.25"/>
    <row r="1403" s="1" customFormat="1" x14ac:dyDescent="0.25"/>
    <row r="1404" s="1" customFormat="1" x14ac:dyDescent="0.25"/>
    <row r="1405" s="1" customFormat="1" x14ac:dyDescent="0.25"/>
    <row r="1406" s="1" customFormat="1" x14ac:dyDescent="0.25"/>
    <row r="1407" s="1" customFormat="1" x14ac:dyDescent="0.25"/>
    <row r="1408" s="1" customFormat="1" x14ac:dyDescent="0.25"/>
    <row r="1409" s="1" customFormat="1" x14ac:dyDescent="0.25"/>
    <row r="1410" s="1" customFormat="1" x14ac:dyDescent="0.25"/>
    <row r="1411" s="1" customFormat="1" x14ac:dyDescent="0.25"/>
    <row r="1412" s="1" customFormat="1" x14ac:dyDescent="0.25"/>
    <row r="1413" s="1" customFormat="1" x14ac:dyDescent="0.25"/>
    <row r="1414" s="1" customFormat="1" x14ac:dyDescent="0.25"/>
    <row r="1415" s="1" customFormat="1" x14ac:dyDescent="0.25"/>
    <row r="1416" s="1" customFormat="1" x14ac:dyDescent="0.25"/>
    <row r="1417" s="1" customFormat="1" x14ac:dyDescent="0.25"/>
    <row r="1418" s="1" customFormat="1" x14ac:dyDescent="0.25"/>
    <row r="1419" s="1" customFormat="1" x14ac:dyDescent="0.25"/>
    <row r="1420" s="1" customFormat="1" x14ac:dyDescent="0.25"/>
    <row r="1421" s="1" customFormat="1" x14ac:dyDescent="0.25"/>
    <row r="1422" s="1" customFormat="1" x14ac:dyDescent="0.25"/>
    <row r="1423" s="1" customFormat="1" x14ac:dyDescent="0.25"/>
    <row r="1424" s="1" customFormat="1" x14ac:dyDescent="0.25"/>
    <row r="1425" s="1" customFormat="1" x14ac:dyDescent="0.25"/>
    <row r="1426" s="1" customFormat="1" x14ac:dyDescent="0.25"/>
    <row r="1427" s="1" customFormat="1" x14ac:dyDescent="0.25"/>
    <row r="1428" s="1" customFormat="1" x14ac:dyDescent="0.25"/>
    <row r="1429" s="1" customFormat="1" x14ac:dyDescent="0.25"/>
    <row r="1430" s="1" customFormat="1" x14ac:dyDescent="0.25"/>
    <row r="1431" s="1" customFormat="1" x14ac:dyDescent="0.25"/>
    <row r="1432" s="1" customFormat="1" x14ac:dyDescent="0.25"/>
    <row r="1433" s="1" customFormat="1" x14ac:dyDescent="0.25"/>
    <row r="1434" s="1" customFormat="1" x14ac:dyDescent="0.25"/>
    <row r="1435" s="1" customFormat="1" x14ac:dyDescent="0.25"/>
    <row r="1436" s="1" customFormat="1" x14ac:dyDescent="0.25"/>
    <row r="1437" s="1" customFormat="1" x14ac:dyDescent="0.25"/>
    <row r="1438" s="1" customFormat="1" x14ac:dyDescent="0.25"/>
    <row r="1439" s="1" customFormat="1" x14ac:dyDescent="0.25"/>
    <row r="1440" s="1" customFormat="1" x14ac:dyDescent="0.25"/>
    <row r="1441" s="1" customFormat="1" x14ac:dyDescent="0.25"/>
    <row r="1442" s="1" customFormat="1" x14ac:dyDescent="0.25"/>
    <row r="1443" s="1" customFormat="1" x14ac:dyDescent="0.25"/>
    <row r="1444" s="1" customFormat="1" x14ac:dyDescent="0.25"/>
    <row r="1445" s="1" customFormat="1" x14ac:dyDescent="0.25"/>
    <row r="1446" s="1" customFormat="1" x14ac:dyDescent="0.25"/>
    <row r="1447" s="1" customFormat="1" x14ac:dyDescent="0.25"/>
    <row r="1448" s="1" customFormat="1" x14ac:dyDescent="0.25"/>
    <row r="1449" s="1" customFormat="1" x14ac:dyDescent="0.25"/>
    <row r="1450" s="1" customFormat="1" x14ac:dyDescent="0.25"/>
    <row r="1451" s="1" customFormat="1" x14ac:dyDescent="0.25"/>
    <row r="1452" s="1" customFormat="1" x14ac:dyDescent="0.25"/>
    <row r="1453" s="1" customFormat="1" x14ac:dyDescent="0.25"/>
    <row r="1454" s="1" customFormat="1" x14ac:dyDescent="0.25"/>
    <row r="1455" s="1" customFormat="1" x14ac:dyDescent="0.25"/>
    <row r="1456" s="1" customFormat="1" x14ac:dyDescent="0.25"/>
    <row r="1457" s="1" customFormat="1" x14ac:dyDescent="0.25"/>
    <row r="1458" s="1" customFormat="1" x14ac:dyDescent="0.25"/>
    <row r="1459" s="1" customFormat="1" x14ac:dyDescent="0.25"/>
    <row r="1460" s="1" customFormat="1" x14ac:dyDescent="0.25"/>
    <row r="1461" s="1" customFormat="1" x14ac:dyDescent="0.25"/>
    <row r="1462" s="1" customFormat="1" x14ac:dyDescent="0.25"/>
    <row r="1463" s="1" customFormat="1" x14ac:dyDescent="0.25"/>
    <row r="1464" s="1" customFormat="1" x14ac:dyDescent="0.25"/>
    <row r="1465" s="1" customFormat="1" x14ac:dyDescent="0.25"/>
    <row r="1466" s="1" customFormat="1" x14ac:dyDescent="0.25"/>
    <row r="1467" s="1" customFormat="1" x14ac:dyDescent="0.25"/>
    <row r="1468" s="1" customFormat="1" x14ac:dyDescent="0.25"/>
    <row r="1469" s="1" customFormat="1" x14ac:dyDescent="0.25"/>
    <row r="1470" s="1" customFormat="1" x14ac:dyDescent="0.25"/>
    <row r="1471" s="1" customFormat="1" x14ac:dyDescent="0.25"/>
    <row r="1472" s="1" customFormat="1" x14ac:dyDescent="0.25"/>
    <row r="1473" s="1" customFormat="1" x14ac:dyDescent="0.25"/>
    <row r="1474" s="1" customFormat="1" x14ac:dyDescent="0.25"/>
    <row r="1475" s="1" customFormat="1" x14ac:dyDescent="0.25"/>
    <row r="1476" s="1" customFormat="1" x14ac:dyDescent="0.25"/>
    <row r="1477" s="1" customFormat="1" x14ac:dyDescent="0.25"/>
    <row r="1478" s="1" customFormat="1" x14ac:dyDescent="0.25"/>
    <row r="1479" s="1" customFormat="1" x14ac:dyDescent="0.25"/>
    <row r="1480" s="1" customFormat="1" x14ac:dyDescent="0.25"/>
    <row r="1481" s="1" customFormat="1" x14ac:dyDescent="0.25"/>
    <row r="1482" s="1" customFormat="1" x14ac:dyDescent="0.25"/>
    <row r="1483" s="1" customFormat="1" x14ac:dyDescent="0.25"/>
    <row r="1484" s="1" customFormat="1" x14ac:dyDescent="0.25"/>
    <row r="1485" s="1" customFormat="1" x14ac:dyDescent="0.25"/>
    <row r="1486" s="1" customFormat="1" x14ac:dyDescent="0.25"/>
    <row r="1487" s="1" customFormat="1" x14ac:dyDescent="0.25"/>
    <row r="1488" s="1" customFormat="1" x14ac:dyDescent="0.25"/>
    <row r="1489" s="1" customFormat="1" x14ac:dyDescent="0.25"/>
    <row r="1490" s="1" customFormat="1" x14ac:dyDescent="0.25"/>
    <row r="1491" s="1" customFormat="1" x14ac:dyDescent="0.25"/>
    <row r="1492" s="1" customFormat="1" x14ac:dyDescent="0.25"/>
    <row r="1493" s="1" customFormat="1" x14ac:dyDescent="0.25"/>
    <row r="1494" s="1" customFormat="1" x14ac:dyDescent="0.25"/>
    <row r="1495" s="1" customFormat="1" x14ac:dyDescent="0.25"/>
    <row r="1496" s="1" customFormat="1" x14ac:dyDescent="0.25"/>
    <row r="1497" s="1" customFormat="1" x14ac:dyDescent="0.25"/>
    <row r="1498" s="1" customFormat="1" x14ac:dyDescent="0.25"/>
    <row r="1499" s="1" customFormat="1" x14ac:dyDescent="0.25"/>
    <row r="1500" s="1" customFormat="1" x14ac:dyDescent="0.25"/>
    <row r="1501" s="1" customFormat="1" x14ac:dyDescent="0.25"/>
    <row r="1502" s="1" customFormat="1" x14ac:dyDescent="0.25"/>
    <row r="1503" s="1" customFormat="1" x14ac:dyDescent="0.25"/>
    <row r="1504" s="1" customFormat="1" x14ac:dyDescent="0.25"/>
    <row r="1505" s="1" customFormat="1" x14ac:dyDescent="0.25"/>
    <row r="1506" s="1" customFormat="1" x14ac:dyDescent="0.25"/>
    <row r="1507" s="1" customFormat="1" x14ac:dyDescent="0.25"/>
    <row r="1508" s="1" customFormat="1" x14ac:dyDescent="0.25"/>
    <row r="1509" s="1" customFormat="1" x14ac:dyDescent="0.25"/>
    <row r="1510" s="1" customFormat="1" x14ac:dyDescent="0.25"/>
    <row r="1511" s="1" customFormat="1" x14ac:dyDescent="0.25"/>
    <row r="1512" s="1" customFormat="1" x14ac:dyDescent="0.25"/>
    <row r="1513" s="1" customFormat="1" x14ac:dyDescent="0.25"/>
    <row r="1514" s="1" customFormat="1" x14ac:dyDescent="0.25"/>
    <row r="1515" s="1" customFormat="1" x14ac:dyDescent="0.25"/>
    <row r="1516" s="1" customFormat="1" x14ac:dyDescent="0.25"/>
    <row r="1517" s="1" customFormat="1" x14ac:dyDescent="0.25"/>
    <row r="1518" s="1" customFormat="1" x14ac:dyDescent="0.25"/>
    <row r="1519" s="1" customFormat="1" x14ac:dyDescent="0.25"/>
    <row r="1520" s="1" customFormat="1" x14ac:dyDescent="0.25"/>
    <row r="1521" s="1" customFormat="1" x14ac:dyDescent="0.25"/>
    <row r="1522" s="1" customFormat="1" x14ac:dyDescent="0.25"/>
    <row r="1523" s="1" customFormat="1" x14ac:dyDescent="0.25"/>
    <row r="1524" s="1" customFormat="1" x14ac:dyDescent="0.25"/>
    <row r="1525" s="1" customFormat="1" x14ac:dyDescent="0.25"/>
    <row r="1526" s="1" customFormat="1" x14ac:dyDescent="0.25"/>
    <row r="1527" s="1" customFormat="1" x14ac:dyDescent="0.25"/>
    <row r="1528" s="1" customFormat="1" x14ac:dyDescent="0.25"/>
    <row r="1529" s="1" customFormat="1" x14ac:dyDescent="0.25"/>
    <row r="1530" s="1" customFormat="1" x14ac:dyDescent="0.25"/>
    <row r="1531" s="1" customFormat="1" x14ac:dyDescent="0.25"/>
    <row r="1532" s="1" customFormat="1" x14ac:dyDescent="0.25"/>
    <row r="1533" s="1" customFormat="1" x14ac:dyDescent="0.25"/>
    <row r="1534" s="1" customFormat="1" x14ac:dyDescent="0.25"/>
    <row r="1535" s="1" customFormat="1" x14ac:dyDescent="0.25"/>
    <row r="1536" s="1" customFormat="1" x14ac:dyDescent="0.25"/>
    <row r="1537" s="1" customFormat="1" x14ac:dyDescent="0.25"/>
    <row r="1538" s="1" customFormat="1" x14ac:dyDescent="0.25"/>
    <row r="1539" s="1" customFormat="1" x14ac:dyDescent="0.25"/>
    <row r="1540" s="1" customFormat="1" x14ac:dyDescent="0.25"/>
    <row r="1541" s="1" customFormat="1" x14ac:dyDescent="0.25"/>
    <row r="1542" s="1" customFormat="1" x14ac:dyDescent="0.25"/>
    <row r="1543" s="1" customFormat="1" x14ac:dyDescent="0.25"/>
    <row r="1544" s="1" customFormat="1" x14ac:dyDescent="0.25"/>
    <row r="1545" s="1" customFormat="1" x14ac:dyDescent="0.25"/>
    <row r="1546" s="1" customFormat="1" x14ac:dyDescent="0.25"/>
    <row r="1547" s="1" customFormat="1" x14ac:dyDescent="0.25"/>
    <row r="1548" s="1" customFormat="1" x14ac:dyDescent="0.25"/>
    <row r="1549" s="1" customFormat="1" x14ac:dyDescent="0.25"/>
    <row r="1550" s="1" customFormat="1" x14ac:dyDescent="0.25"/>
    <row r="1551" s="1" customFormat="1" x14ac:dyDescent="0.25"/>
    <row r="1552" s="1" customFormat="1" x14ac:dyDescent="0.25"/>
    <row r="1553" s="1" customFormat="1" x14ac:dyDescent="0.25"/>
    <row r="1554" s="1" customFormat="1" x14ac:dyDescent="0.25"/>
    <row r="1555" s="1" customFormat="1" x14ac:dyDescent="0.25"/>
    <row r="1556" s="1" customFormat="1" x14ac:dyDescent="0.25"/>
    <row r="1557" s="1" customFormat="1" x14ac:dyDescent="0.25"/>
    <row r="1558" s="1" customFormat="1" x14ac:dyDescent="0.25"/>
    <row r="1559" s="1" customFormat="1" x14ac:dyDescent="0.25"/>
    <row r="1560" s="1" customFormat="1" x14ac:dyDescent="0.25"/>
    <row r="1561" s="1" customFormat="1" x14ac:dyDescent="0.25"/>
    <row r="1562" s="1" customFormat="1" x14ac:dyDescent="0.25"/>
    <row r="1563" s="1" customFormat="1" x14ac:dyDescent="0.25"/>
    <row r="1564" s="1" customFormat="1" x14ac:dyDescent="0.25"/>
    <row r="1565" s="1" customFormat="1" x14ac:dyDescent="0.25"/>
    <row r="1566" s="1" customFormat="1" x14ac:dyDescent="0.25"/>
    <row r="1567" s="1" customFormat="1" x14ac:dyDescent="0.25"/>
    <row r="1568" s="1" customFormat="1" x14ac:dyDescent="0.25"/>
    <row r="1569" s="1" customFormat="1" x14ac:dyDescent="0.25"/>
    <row r="1570" s="1" customFormat="1" x14ac:dyDescent="0.25"/>
    <row r="1571" s="1" customFormat="1" x14ac:dyDescent="0.25"/>
    <row r="1572" s="1" customFormat="1" x14ac:dyDescent="0.25"/>
    <row r="1573" s="1" customFormat="1" x14ac:dyDescent="0.25"/>
    <row r="1574" s="1" customFormat="1" x14ac:dyDescent="0.25"/>
    <row r="1575" s="1" customFormat="1" x14ac:dyDescent="0.25"/>
    <row r="1576" s="1" customFormat="1" x14ac:dyDescent="0.25"/>
    <row r="1577" s="1" customFormat="1" x14ac:dyDescent="0.25"/>
    <row r="1578" s="1" customFormat="1" x14ac:dyDescent="0.25"/>
    <row r="1579" s="1" customFormat="1" x14ac:dyDescent="0.25"/>
    <row r="1580" s="1" customFormat="1" x14ac:dyDescent="0.25"/>
    <row r="1581" s="1" customFormat="1" x14ac:dyDescent="0.25"/>
    <row r="1582" s="1" customFormat="1" x14ac:dyDescent="0.25"/>
    <row r="1583" s="1" customFormat="1" x14ac:dyDescent="0.25"/>
    <row r="1584" s="1" customFormat="1" x14ac:dyDescent="0.25"/>
    <row r="1585" s="1" customFormat="1" x14ac:dyDescent="0.25"/>
    <row r="1586" s="1" customFormat="1" x14ac:dyDescent="0.25"/>
    <row r="1587" s="1" customFormat="1" x14ac:dyDescent="0.25"/>
    <row r="1588" s="1" customFormat="1" x14ac:dyDescent="0.25"/>
    <row r="1589" s="1" customFormat="1" x14ac:dyDescent="0.25"/>
    <row r="1590" s="1" customFormat="1" x14ac:dyDescent="0.25"/>
    <row r="1591" s="1" customFormat="1" x14ac:dyDescent="0.25"/>
    <row r="1592" s="1" customFormat="1" x14ac:dyDescent="0.25"/>
    <row r="1593" s="1" customFormat="1" x14ac:dyDescent="0.25"/>
    <row r="1594" s="1" customFormat="1" x14ac:dyDescent="0.25"/>
    <row r="1595" s="1" customFormat="1" x14ac:dyDescent="0.25"/>
    <row r="1596" s="1" customFormat="1" x14ac:dyDescent="0.25"/>
    <row r="1597" s="1" customFormat="1" x14ac:dyDescent="0.25"/>
    <row r="1598" s="1" customFormat="1" x14ac:dyDescent="0.25"/>
    <row r="1599" s="1" customFormat="1" x14ac:dyDescent="0.25"/>
    <row r="1600" s="1" customFormat="1" x14ac:dyDescent="0.25"/>
    <row r="1601" s="1" customFormat="1" x14ac:dyDescent="0.25"/>
    <row r="1602" s="1" customFormat="1" x14ac:dyDescent="0.25"/>
    <row r="1603" s="1" customFormat="1" x14ac:dyDescent="0.25"/>
    <row r="1604" s="1" customFormat="1" x14ac:dyDescent="0.25"/>
    <row r="1605" s="1" customFormat="1" x14ac:dyDescent="0.25"/>
    <row r="1606" s="1" customFormat="1" x14ac:dyDescent="0.25"/>
    <row r="1607" s="1" customFormat="1" x14ac:dyDescent="0.25"/>
    <row r="1608" s="1" customFormat="1" x14ac:dyDescent="0.25"/>
    <row r="1609" s="1" customFormat="1" x14ac:dyDescent="0.25"/>
    <row r="1610" s="1" customFormat="1" x14ac:dyDescent="0.25"/>
    <row r="1611" s="1" customFormat="1" x14ac:dyDescent="0.25"/>
    <row r="1612" s="1" customFormat="1" x14ac:dyDescent="0.25"/>
    <row r="1613" s="1" customFormat="1" x14ac:dyDescent="0.25"/>
    <row r="1614" s="1" customFormat="1" x14ac:dyDescent="0.25"/>
    <row r="1615" s="1" customFormat="1" x14ac:dyDescent="0.25"/>
    <row r="1616" s="1" customFormat="1" x14ac:dyDescent="0.25"/>
    <row r="1617" s="1" customFormat="1" x14ac:dyDescent="0.25"/>
    <row r="1618" s="1" customFormat="1" x14ac:dyDescent="0.25"/>
    <row r="1619" s="1" customFormat="1" x14ac:dyDescent="0.25"/>
    <row r="1620" s="1" customFormat="1" x14ac:dyDescent="0.25"/>
    <row r="1621" s="1" customFormat="1" x14ac:dyDescent="0.25"/>
    <row r="1622" s="1" customFormat="1" x14ac:dyDescent="0.25"/>
    <row r="1623" s="1" customFormat="1" x14ac:dyDescent="0.25"/>
    <row r="1624" s="1" customFormat="1" x14ac:dyDescent="0.25"/>
    <row r="1625" s="1" customFormat="1" x14ac:dyDescent="0.25"/>
    <row r="1626" s="1" customFormat="1" x14ac:dyDescent="0.25"/>
    <row r="1627" s="1" customFormat="1" x14ac:dyDescent="0.25"/>
    <row r="1628" s="1" customFormat="1" x14ac:dyDescent="0.25"/>
    <row r="1629" s="1" customFormat="1" x14ac:dyDescent="0.25"/>
    <row r="1630" s="1" customFormat="1" x14ac:dyDescent="0.25"/>
    <row r="1631" s="1" customFormat="1" x14ac:dyDescent="0.25"/>
    <row r="1632" s="1" customFormat="1" x14ac:dyDescent="0.25"/>
    <row r="1633" s="1" customFormat="1" x14ac:dyDescent="0.25"/>
    <row r="1634" s="1" customFormat="1" x14ac:dyDescent="0.25"/>
    <row r="1635" s="1" customFormat="1" x14ac:dyDescent="0.25"/>
    <row r="1636" s="1" customFormat="1" x14ac:dyDescent="0.25"/>
    <row r="1637" s="1" customFormat="1" x14ac:dyDescent="0.25"/>
    <row r="1638" s="1" customFormat="1" x14ac:dyDescent="0.25"/>
    <row r="1639" s="1" customFormat="1" x14ac:dyDescent="0.25"/>
    <row r="1640" s="1" customFormat="1" x14ac:dyDescent="0.25"/>
    <row r="1641" s="1" customFormat="1" x14ac:dyDescent="0.25"/>
    <row r="1642" s="1" customFormat="1" x14ac:dyDescent="0.25"/>
    <row r="1643" s="1" customFormat="1" x14ac:dyDescent="0.25"/>
    <row r="1644" s="1" customFormat="1" x14ac:dyDescent="0.25"/>
    <row r="1645" s="1" customFormat="1" x14ac:dyDescent="0.25"/>
    <row r="1646" s="1" customFormat="1" x14ac:dyDescent="0.25"/>
    <row r="1647" s="1" customFormat="1" x14ac:dyDescent="0.25"/>
    <row r="1648" s="1" customFormat="1" x14ac:dyDescent="0.25"/>
    <row r="1649" s="1" customFormat="1" x14ac:dyDescent="0.25"/>
    <row r="1650" s="1" customFormat="1" x14ac:dyDescent="0.25"/>
    <row r="1651" s="1" customFormat="1" x14ac:dyDescent="0.25"/>
    <row r="1652" s="1" customFormat="1" x14ac:dyDescent="0.25"/>
    <row r="1653" s="1" customFormat="1" x14ac:dyDescent="0.25"/>
    <row r="1654" s="1" customFormat="1" x14ac:dyDescent="0.25"/>
    <row r="1655" s="1" customFormat="1" x14ac:dyDescent="0.25"/>
    <row r="1656" s="1" customFormat="1" x14ac:dyDescent="0.25"/>
    <row r="1657" s="1" customFormat="1" x14ac:dyDescent="0.25"/>
    <row r="1658" s="1" customFormat="1" x14ac:dyDescent="0.25"/>
    <row r="1659" s="1" customFormat="1" x14ac:dyDescent="0.25"/>
    <row r="1660" s="1" customFormat="1" x14ac:dyDescent="0.25"/>
    <row r="1661" s="1" customFormat="1" x14ac:dyDescent="0.25"/>
    <row r="1662" s="1" customFormat="1" x14ac:dyDescent="0.25"/>
    <row r="1663" s="1" customFormat="1" x14ac:dyDescent="0.25"/>
    <row r="1664" s="1" customFormat="1" x14ac:dyDescent="0.25"/>
    <row r="1665" s="1" customFormat="1" x14ac:dyDescent="0.25"/>
    <row r="1666" s="1" customFormat="1" x14ac:dyDescent="0.25"/>
    <row r="1667" s="1" customFormat="1" x14ac:dyDescent="0.25"/>
    <row r="1668" s="1" customFormat="1" x14ac:dyDescent="0.25"/>
    <row r="1669" s="1" customFormat="1" x14ac:dyDescent="0.25"/>
    <row r="1670" s="1" customFormat="1" x14ac:dyDescent="0.25"/>
    <row r="1671" s="1" customFormat="1" x14ac:dyDescent="0.25"/>
    <row r="1672" s="1" customFormat="1" x14ac:dyDescent="0.25"/>
    <row r="1673" s="1" customFormat="1" x14ac:dyDescent="0.25"/>
    <row r="1674" s="1" customFormat="1" x14ac:dyDescent="0.25"/>
    <row r="1675" s="1" customFormat="1" x14ac:dyDescent="0.25"/>
    <row r="1676" s="1" customFormat="1" x14ac:dyDescent="0.25"/>
    <row r="1677" s="1" customFormat="1" x14ac:dyDescent="0.25"/>
    <row r="1678" s="1" customFormat="1" x14ac:dyDescent="0.25"/>
    <row r="1679" s="1" customFormat="1" x14ac:dyDescent="0.25"/>
    <row r="1680" s="1" customFormat="1" x14ac:dyDescent="0.25"/>
    <row r="1681" s="1" customFormat="1" x14ac:dyDescent="0.25"/>
    <row r="1682" s="1" customFormat="1" x14ac:dyDescent="0.25"/>
    <row r="1683" s="1" customFormat="1" x14ac:dyDescent="0.25"/>
    <row r="1684" s="1" customFormat="1" x14ac:dyDescent="0.25"/>
    <row r="1685" s="1" customFormat="1" x14ac:dyDescent="0.25"/>
    <row r="1686" s="1" customFormat="1" x14ac:dyDescent="0.25"/>
    <row r="1687" s="1" customFormat="1" x14ac:dyDescent="0.25"/>
    <row r="1688" s="1" customFormat="1" x14ac:dyDescent="0.25"/>
    <row r="1689" s="1" customFormat="1" x14ac:dyDescent="0.25"/>
    <row r="1690" s="1" customFormat="1" x14ac:dyDescent="0.25"/>
    <row r="1691" s="1" customFormat="1" x14ac:dyDescent="0.25"/>
    <row r="1692" s="1" customFormat="1" x14ac:dyDescent="0.25"/>
    <row r="1693" s="1" customFormat="1" x14ac:dyDescent="0.25"/>
    <row r="1694" s="1" customFormat="1" x14ac:dyDescent="0.25"/>
    <row r="1695" s="1" customFormat="1" x14ac:dyDescent="0.25"/>
    <row r="1696" s="1" customFormat="1" x14ac:dyDescent="0.25"/>
    <row r="1697" s="1" customFormat="1" x14ac:dyDescent="0.25"/>
    <row r="1698" s="1" customFormat="1" x14ac:dyDescent="0.25"/>
    <row r="1699" s="1" customFormat="1" x14ac:dyDescent="0.25"/>
    <row r="1700" s="1" customFormat="1" x14ac:dyDescent="0.25"/>
    <row r="1701" s="1" customFormat="1" x14ac:dyDescent="0.25"/>
    <row r="1702" s="1" customFormat="1" x14ac:dyDescent="0.25"/>
    <row r="1703" s="1" customFormat="1" x14ac:dyDescent="0.25"/>
    <row r="1704" s="1" customFormat="1" x14ac:dyDescent="0.25"/>
    <row r="1705" s="1" customFormat="1" x14ac:dyDescent="0.25"/>
    <row r="1706" s="1" customFormat="1" x14ac:dyDescent="0.25"/>
    <row r="1707" s="1" customFormat="1" x14ac:dyDescent="0.25"/>
    <row r="1708" s="1" customFormat="1" x14ac:dyDescent="0.25"/>
    <row r="1709" s="1" customFormat="1" x14ac:dyDescent="0.25"/>
    <row r="1710" s="1" customFormat="1" x14ac:dyDescent="0.25"/>
    <row r="1711" s="1" customFormat="1" x14ac:dyDescent="0.25"/>
    <row r="1712" s="1" customFormat="1" x14ac:dyDescent="0.25"/>
    <row r="1713" s="1" customFormat="1" x14ac:dyDescent="0.25"/>
    <row r="1714" s="1" customFormat="1" x14ac:dyDescent="0.25"/>
    <row r="1715" s="1" customFormat="1" x14ac:dyDescent="0.25"/>
    <row r="1716" s="1" customFormat="1" x14ac:dyDescent="0.25"/>
    <row r="1717" s="1" customFormat="1" x14ac:dyDescent="0.25"/>
    <row r="1718" s="1" customFormat="1" x14ac:dyDescent="0.25"/>
    <row r="1719" s="1" customFormat="1" x14ac:dyDescent="0.25"/>
    <row r="1720" s="1" customFormat="1" x14ac:dyDescent="0.25"/>
    <row r="1721" s="1" customFormat="1" x14ac:dyDescent="0.25"/>
    <row r="1722" s="1" customFormat="1" x14ac:dyDescent="0.25"/>
    <row r="1723" s="1" customFormat="1" x14ac:dyDescent="0.25"/>
    <row r="1724" s="1" customFormat="1" x14ac:dyDescent="0.25"/>
    <row r="1725" s="1" customFormat="1" x14ac:dyDescent="0.25"/>
    <row r="1726" s="1" customFormat="1" x14ac:dyDescent="0.25"/>
    <row r="1727" s="1" customFormat="1" x14ac:dyDescent="0.25"/>
    <row r="1728" s="1" customFormat="1" x14ac:dyDescent="0.25"/>
    <row r="1729" s="1" customFormat="1" x14ac:dyDescent="0.25"/>
    <row r="1730" s="1" customFormat="1" x14ac:dyDescent="0.25"/>
    <row r="1731" s="1" customFormat="1" x14ac:dyDescent="0.25"/>
    <row r="1732" s="1" customFormat="1" x14ac:dyDescent="0.25"/>
    <row r="1733" s="1" customFormat="1" x14ac:dyDescent="0.25"/>
    <row r="1734" s="1" customFormat="1" x14ac:dyDescent="0.25"/>
    <row r="1735" s="1" customFormat="1" x14ac:dyDescent="0.25"/>
  </sheetData>
  <mergeCells count="13">
    <mergeCell ref="AA28:AE28"/>
    <mergeCell ref="AA22:AA24"/>
    <mergeCell ref="AB22:AB24"/>
    <mergeCell ref="AC22:AC24"/>
    <mergeCell ref="AD22:AD24"/>
    <mergeCell ref="AM4:AP4"/>
    <mergeCell ref="AG22:AI22"/>
    <mergeCell ref="AG23:AI23"/>
    <mergeCell ref="C3:F3"/>
    <mergeCell ref="G3:J3"/>
    <mergeCell ref="K3:L3"/>
    <mergeCell ref="M3:N3"/>
    <mergeCell ref="AG3:AI3"/>
  </mergeCells>
  <conditionalFormatting sqref="AC31">
    <cfRule type="expression" dxfId="2" priority="1">
      <formula>AE31&lt;0</formula>
    </cfRule>
  </conditionalFormatting>
  <printOptions horizontalCentered="1" verticalCentered="1"/>
  <pageMargins left="0.19685039370078741" right="0.19685039370078741" top="0.51181102362204722" bottom="0.51181102362204722" header="0.31496062992125984" footer="0.31496062992125984"/>
  <pageSetup paperSize="9" scale="95" orientation="portrait" r:id="rId1"/>
  <headerFooter>
    <oddFooter>&amp;C&amp;10&amp;Z&amp;F</oddFooter>
  </headerFooter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Q1735"/>
  <sheetViews>
    <sheetView zoomScaleNormal="100" workbookViewId="0">
      <selection activeCell="F4" sqref="F4"/>
    </sheetView>
  </sheetViews>
  <sheetFormatPr defaultColWidth="9.109375" defaultRowHeight="13.8" x14ac:dyDescent="0.25"/>
  <cols>
    <col min="1" max="1" width="9.5546875" style="1" customWidth="1"/>
    <col min="2" max="2" width="7.6640625" style="1" customWidth="1"/>
    <col min="3" max="3" width="6.5546875" style="10" customWidth="1"/>
    <col min="4" max="4" width="6.109375" style="1" customWidth="1"/>
    <col min="5" max="5" width="7.5546875" style="1" customWidth="1"/>
    <col min="6" max="6" width="9.33203125" style="10" customWidth="1"/>
    <col min="7" max="7" width="7.109375" style="10" customWidth="1"/>
    <col min="8" max="8" width="8.44140625" style="1" customWidth="1"/>
    <col min="9" max="9" width="7.44140625" style="1" customWidth="1"/>
    <col min="10" max="10" width="7" style="10" customWidth="1"/>
    <col min="11" max="11" width="5.6640625" style="1" customWidth="1"/>
    <col min="12" max="12" width="6" style="1" customWidth="1"/>
    <col min="13" max="13" width="7" style="10" customWidth="1"/>
    <col min="14" max="14" width="9.5546875" style="1" customWidth="1"/>
    <col min="15" max="26" width="9.109375" style="1"/>
    <col min="27" max="27" width="8.88671875" style="1" customWidth="1"/>
    <col min="28" max="32" width="9.109375" style="1"/>
    <col min="33" max="33" width="15" style="1" customWidth="1"/>
    <col min="34" max="34" width="12.5546875" style="1" customWidth="1"/>
    <col min="35" max="35" width="10.44140625" style="1" bestFit="1" customWidth="1"/>
    <col min="36" max="42" width="9.109375" style="1"/>
    <col min="43" max="43" width="10.44140625" style="1" bestFit="1" customWidth="1"/>
    <col min="44" max="16384" width="9.109375" style="1"/>
  </cols>
  <sheetData>
    <row r="1" spans="1:43" s="12" customFormat="1" ht="21" x14ac:dyDescent="0.4">
      <c r="A1" s="8" t="s">
        <v>0</v>
      </c>
      <c r="B1" s="8"/>
    </row>
    <row r="2" spans="1:43" s="13" customFormat="1" ht="28.2" thickBot="1" x14ac:dyDescent="0.5">
      <c r="A2" s="9" t="s">
        <v>115</v>
      </c>
      <c r="B2" s="1"/>
    </row>
    <row r="3" spans="1:43" ht="47.25" customHeight="1" thickBot="1" x14ac:dyDescent="0.35">
      <c r="A3" s="6"/>
      <c r="B3" s="7"/>
      <c r="C3" s="602" t="s">
        <v>3</v>
      </c>
      <c r="D3" s="602"/>
      <c r="E3" s="602"/>
      <c r="F3" s="602"/>
      <c r="G3" s="602" t="s">
        <v>4</v>
      </c>
      <c r="H3" s="603"/>
      <c r="I3" s="603"/>
      <c r="J3" s="603"/>
      <c r="K3" s="604" t="s">
        <v>22</v>
      </c>
      <c r="L3" s="605"/>
      <c r="M3" s="606" t="s">
        <v>5</v>
      </c>
      <c r="N3" s="607"/>
      <c r="AA3" s="388" t="s">
        <v>25</v>
      </c>
      <c r="AB3" s="20" t="s">
        <v>26</v>
      </c>
      <c r="AC3" s="20" t="s">
        <v>27</v>
      </c>
      <c r="AD3" s="20" t="s">
        <v>28</v>
      </c>
      <c r="AE3" s="20" t="s">
        <v>29</v>
      </c>
      <c r="AF3" s="21" t="s">
        <v>30</v>
      </c>
      <c r="AG3" s="586" t="s">
        <v>31</v>
      </c>
      <c r="AH3" s="587"/>
      <c r="AI3" s="588"/>
      <c r="AM3" s="19" t="s">
        <v>1</v>
      </c>
      <c r="AN3" s="19" t="s">
        <v>2</v>
      </c>
      <c r="AO3" s="19" t="s">
        <v>65</v>
      </c>
      <c r="AP3" s="19" t="s">
        <v>66</v>
      </c>
      <c r="AQ3" s="19" t="s">
        <v>67</v>
      </c>
    </row>
    <row r="4" spans="1:43" s="3" customFormat="1" ht="53.4" thickBot="1" x14ac:dyDescent="0.3">
      <c r="A4" s="19" t="s">
        <v>1</v>
      </c>
      <c r="B4" s="19" t="s">
        <v>2</v>
      </c>
      <c r="C4" s="11" t="s">
        <v>6</v>
      </c>
      <c r="D4" s="4" t="s">
        <v>7</v>
      </c>
      <c r="E4" s="4" t="s">
        <v>8</v>
      </c>
      <c r="F4" s="11" t="s">
        <v>23</v>
      </c>
      <c r="G4" s="11" t="s">
        <v>6</v>
      </c>
      <c r="H4" s="4" t="s">
        <v>21</v>
      </c>
      <c r="I4" s="4" t="s">
        <v>8</v>
      </c>
      <c r="J4" s="11" t="s">
        <v>24</v>
      </c>
      <c r="K4" s="4" t="s">
        <v>16</v>
      </c>
      <c r="L4" s="5" t="s">
        <v>17</v>
      </c>
      <c r="M4" s="64" t="s">
        <v>54</v>
      </c>
      <c r="N4" s="73" t="s">
        <v>59</v>
      </c>
      <c r="AA4" s="84">
        <f>K37</f>
        <v>50.966666666666669</v>
      </c>
      <c r="AB4" s="85">
        <v>0.19</v>
      </c>
      <c r="AC4" s="86">
        <f t="shared" ref="AC4:AC20" si="0">AA4*$AB$4</f>
        <v>9.6836666666666673</v>
      </c>
      <c r="AD4" s="87">
        <v>30</v>
      </c>
      <c r="AE4" s="88">
        <f t="shared" ref="AE4:AE20" si="1">AC4*$AD$4</f>
        <v>290.51</v>
      </c>
      <c r="AF4" s="89">
        <f>AE4*12</f>
        <v>3486.12</v>
      </c>
      <c r="AG4" s="26" t="s">
        <v>2</v>
      </c>
      <c r="AH4" s="26" t="s">
        <v>32</v>
      </c>
      <c r="AI4" s="27" t="s">
        <v>33</v>
      </c>
      <c r="AM4" s="589" t="s">
        <v>68</v>
      </c>
      <c r="AN4" s="590"/>
      <c r="AO4" s="590"/>
      <c r="AP4" s="591"/>
    </row>
    <row r="5" spans="1:43" s="2" customFormat="1" ht="28.5" customHeight="1" x14ac:dyDescent="0.3">
      <c r="A5" s="74" t="s">
        <v>56</v>
      </c>
      <c r="B5" s="65">
        <v>45961</v>
      </c>
      <c r="C5" s="14">
        <v>20164</v>
      </c>
      <c r="D5" s="80"/>
      <c r="E5" s="80"/>
      <c r="F5" s="18"/>
      <c r="G5" s="14">
        <v>20175</v>
      </c>
      <c r="H5" s="67"/>
      <c r="I5" s="67"/>
      <c r="J5" s="68"/>
      <c r="K5" s="67"/>
      <c r="L5" s="67"/>
      <c r="M5" s="69"/>
      <c r="N5" s="69"/>
      <c r="AA5" s="22">
        <v>15</v>
      </c>
      <c r="AC5" s="23">
        <f t="shared" si="0"/>
        <v>2.85</v>
      </c>
      <c r="AE5" s="24">
        <f t="shared" si="1"/>
        <v>85.5</v>
      </c>
      <c r="AF5" s="25">
        <f t="shared" ref="AF5:AF20" si="2">AE5*12</f>
        <v>1026</v>
      </c>
      <c r="AG5" s="28">
        <v>40883</v>
      </c>
      <c r="AH5" s="2">
        <v>2011</v>
      </c>
      <c r="AI5" s="25">
        <v>2516</v>
      </c>
      <c r="AM5" s="70" t="s">
        <v>14</v>
      </c>
      <c r="AN5" s="71">
        <v>45962</v>
      </c>
      <c r="AO5" s="79"/>
      <c r="AP5" s="79"/>
      <c r="AQ5" s="79">
        <f>AO5+AP5</f>
        <v>0</v>
      </c>
    </row>
    <row r="6" spans="1:43" s="2" customFormat="1" ht="18.75" customHeight="1" x14ac:dyDescent="0.3">
      <c r="A6" s="70" t="s">
        <v>14</v>
      </c>
      <c r="B6" s="71">
        <v>45962</v>
      </c>
      <c r="C6" s="14">
        <v>20188</v>
      </c>
      <c r="D6" s="80">
        <f t="shared" ref="D6:D36" si="3">IF(C6-G5&gt;0,C6-G5,NA())</f>
        <v>13</v>
      </c>
      <c r="E6" s="80">
        <f>IF(D6=0,0,E5+D6)</f>
        <v>13</v>
      </c>
      <c r="F6" s="18">
        <v>8</v>
      </c>
      <c r="G6" s="14">
        <v>20198</v>
      </c>
      <c r="H6" s="80">
        <f>IF(G6-C6&gt;0,G6-C6,NA())</f>
        <v>10</v>
      </c>
      <c r="I6" s="80">
        <f>IF(H6=0,0,I5+H6)</f>
        <v>10</v>
      </c>
      <c r="J6" s="18">
        <v>12</v>
      </c>
      <c r="K6" s="80">
        <f t="shared" ref="K6:K36" si="4">D6+H6</f>
        <v>23</v>
      </c>
      <c r="L6" s="80">
        <f>IF(K6=0,0,L5+K6)</f>
        <v>23</v>
      </c>
      <c r="M6" s="15">
        <v>15</v>
      </c>
      <c r="N6" s="69" t="s">
        <v>20</v>
      </c>
      <c r="AA6" s="22">
        <v>20</v>
      </c>
      <c r="AC6" s="23">
        <f t="shared" si="0"/>
        <v>3.8</v>
      </c>
      <c r="AE6" s="24">
        <f t="shared" si="1"/>
        <v>114</v>
      </c>
      <c r="AF6" s="25">
        <f t="shared" si="2"/>
        <v>1368</v>
      </c>
      <c r="AG6" s="28">
        <v>41211</v>
      </c>
      <c r="AH6" s="2">
        <v>2012</v>
      </c>
      <c r="AI6" s="25">
        <v>2235</v>
      </c>
      <c r="AM6" s="70" t="s">
        <v>15</v>
      </c>
      <c r="AN6" s="71">
        <v>45963</v>
      </c>
      <c r="AO6" s="79"/>
      <c r="AP6" s="79"/>
      <c r="AQ6" s="79">
        <f t="shared" ref="AQ6:AQ35" si="5">AO6+AP6</f>
        <v>0</v>
      </c>
    </row>
    <row r="7" spans="1:43" s="2" customFormat="1" ht="18.75" customHeight="1" x14ac:dyDescent="0.3">
      <c r="A7" s="70" t="s">
        <v>15</v>
      </c>
      <c r="B7" s="71">
        <v>45963</v>
      </c>
      <c r="C7" s="14">
        <v>20210</v>
      </c>
      <c r="D7" s="80">
        <f t="shared" si="3"/>
        <v>12</v>
      </c>
      <c r="E7" s="80">
        <f t="shared" ref="E7:E36" si="6">IF(D7=0,0,E6+D7)</f>
        <v>25</v>
      </c>
      <c r="F7" s="18">
        <v>11</v>
      </c>
      <c r="G7" s="14">
        <v>20221</v>
      </c>
      <c r="H7" s="80">
        <f t="shared" ref="H7:H34" si="7">IF(G7-C7&gt;0,G7-C7,NA())</f>
        <v>11</v>
      </c>
      <c r="I7" s="80">
        <f>IF(H7=0,0,I6+H7)</f>
        <v>21</v>
      </c>
      <c r="J7" s="18">
        <v>12</v>
      </c>
      <c r="K7" s="80">
        <f t="shared" si="4"/>
        <v>23</v>
      </c>
      <c r="L7" s="80">
        <f t="shared" ref="L7:L36" si="8">IF(K7=0,0,L6+K7)</f>
        <v>46</v>
      </c>
      <c r="M7" s="15">
        <v>15</v>
      </c>
      <c r="N7" s="69" t="s">
        <v>20</v>
      </c>
      <c r="AA7" s="22">
        <v>25</v>
      </c>
      <c r="AC7" s="23">
        <f t="shared" si="0"/>
        <v>4.75</v>
      </c>
      <c r="AE7" s="24">
        <f t="shared" si="1"/>
        <v>142.5</v>
      </c>
      <c r="AF7" s="25">
        <f t="shared" si="2"/>
        <v>1710</v>
      </c>
      <c r="AG7" s="28">
        <v>41355</v>
      </c>
      <c r="AH7" s="2">
        <v>2013</v>
      </c>
      <c r="AI7" s="25">
        <v>2500</v>
      </c>
      <c r="AM7" s="70" t="s">
        <v>9</v>
      </c>
      <c r="AN7" s="71">
        <v>45964</v>
      </c>
      <c r="AO7" s="79"/>
      <c r="AP7" s="79"/>
      <c r="AQ7" s="79">
        <f t="shared" si="5"/>
        <v>0</v>
      </c>
    </row>
    <row r="8" spans="1:43" s="2" customFormat="1" ht="18.75" customHeight="1" x14ac:dyDescent="0.3">
      <c r="A8" s="70" t="s">
        <v>9</v>
      </c>
      <c r="B8" s="71">
        <v>45964</v>
      </c>
      <c r="C8" s="14">
        <v>20237</v>
      </c>
      <c r="D8" s="80">
        <f t="shared" si="3"/>
        <v>16</v>
      </c>
      <c r="E8" s="80">
        <f t="shared" si="6"/>
        <v>41</v>
      </c>
      <c r="F8" s="18">
        <v>7</v>
      </c>
      <c r="G8" s="14">
        <v>20246</v>
      </c>
      <c r="H8" s="80">
        <f t="shared" si="7"/>
        <v>9</v>
      </c>
      <c r="I8" s="80">
        <f>IF(H8=0,0,I7+H8)</f>
        <v>30</v>
      </c>
      <c r="J8" s="18">
        <v>5</v>
      </c>
      <c r="K8" s="80">
        <f t="shared" si="4"/>
        <v>25</v>
      </c>
      <c r="L8" s="80">
        <f t="shared" si="8"/>
        <v>71</v>
      </c>
      <c r="M8" s="15">
        <v>15</v>
      </c>
      <c r="N8" s="69" t="s">
        <v>19</v>
      </c>
      <c r="AA8" s="22">
        <v>30</v>
      </c>
      <c r="AC8" s="23">
        <f t="shared" si="0"/>
        <v>5.7</v>
      </c>
      <c r="AE8" s="24">
        <f t="shared" si="1"/>
        <v>171</v>
      </c>
      <c r="AF8" s="25">
        <f t="shared" si="2"/>
        <v>2052</v>
      </c>
      <c r="AG8" s="28">
        <v>42003</v>
      </c>
      <c r="AH8" s="2">
        <v>2014</v>
      </c>
      <c r="AI8" s="25">
        <v>2118</v>
      </c>
      <c r="AM8" s="70" t="s">
        <v>10</v>
      </c>
      <c r="AN8" s="71">
        <v>45934</v>
      </c>
      <c r="AO8" s="79"/>
      <c r="AP8" s="79"/>
      <c r="AQ8" s="79">
        <f t="shared" si="5"/>
        <v>0</v>
      </c>
    </row>
    <row r="9" spans="1:43" s="2" customFormat="1" ht="18.75" customHeight="1" x14ac:dyDescent="0.3">
      <c r="A9" s="70" t="s">
        <v>10</v>
      </c>
      <c r="B9" s="71">
        <v>45965</v>
      </c>
      <c r="C9" s="14">
        <v>20270</v>
      </c>
      <c r="D9" s="80">
        <f t="shared" si="3"/>
        <v>24</v>
      </c>
      <c r="E9" s="80">
        <f t="shared" si="6"/>
        <v>65</v>
      </c>
      <c r="F9" s="18">
        <v>0</v>
      </c>
      <c r="G9" s="14">
        <v>20282</v>
      </c>
      <c r="H9" s="80">
        <f t="shared" si="7"/>
        <v>12</v>
      </c>
      <c r="I9" s="80">
        <f>IF(H9=0,0,I8+H9)</f>
        <v>42</v>
      </c>
      <c r="J9" s="18">
        <v>4</v>
      </c>
      <c r="K9" s="80">
        <f t="shared" si="4"/>
        <v>36</v>
      </c>
      <c r="L9" s="80">
        <f t="shared" si="8"/>
        <v>107</v>
      </c>
      <c r="M9" s="15">
        <v>13</v>
      </c>
      <c r="N9" s="69" t="s">
        <v>19</v>
      </c>
      <c r="AA9" s="22">
        <v>35</v>
      </c>
      <c r="AC9" s="23">
        <f t="shared" si="0"/>
        <v>6.65</v>
      </c>
      <c r="AE9" s="24">
        <f t="shared" si="1"/>
        <v>199.5</v>
      </c>
      <c r="AF9" s="25">
        <f t="shared" si="2"/>
        <v>2394</v>
      </c>
      <c r="AG9" s="22"/>
      <c r="AH9" s="2">
        <v>2015</v>
      </c>
      <c r="AI9" s="25">
        <v>2610</v>
      </c>
      <c r="AM9" s="70" t="s">
        <v>11</v>
      </c>
      <c r="AN9" s="71">
        <v>45935</v>
      </c>
      <c r="AO9" s="79"/>
      <c r="AP9" s="79"/>
      <c r="AQ9" s="79">
        <f t="shared" si="5"/>
        <v>0</v>
      </c>
    </row>
    <row r="10" spans="1:43" s="2" customFormat="1" ht="19.5" customHeight="1" x14ac:dyDescent="0.3">
      <c r="A10" s="70" t="s">
        <v>11</v>
      </c>
      <c r="B10" s="71">
        <v>45966</v>
      </c>
      <c r="C10" s="14">
        <v>20308</v>
      </c>
      <c r="D10" s="80">
        <f t="shared" si="3"/>
        <v>26</v>
      </c>
      <c r="E10" s="80">
        <f t="shared" si="6"/>
        <v>91</v>
      </c>
      <c r="F10" s="18">
        <v>0</v>
      </c>
      <c r="G10" s="14">
        <v>20325</v>
      </c>
      <c r="H10" s="80">
        <f t="shared" si="7"/>
        <v>17</v>
      </c>
      <c r="I10" s="80">
        <f>IF(H10=0,0,I9+H10)</f>
        <v>59</v>
      </c>
      <c r="J10" s="18">
        <v>3</v>
      </c>
      <c r="K10" s="80">
        <f t="shared" si="4"/>
        <v>43</v>
      </c>
      <c r="L10" s="80">
        <f t="shared" si="8"/>
        <v>150</v>
      </c>
      <c r="M10" s="15">
        <v>13</v>
      </c>
      <c r="N10" s="69" t="s">
        <v>19</v>
      </c>
      <c r="AA10" s="22">
        <v>40</v>
      </c>
      <c r="AC10" s="23">
        <f t="shared" si="0"/>
        <v>7.6</v>
      </c>
      <c r="AE10" s="24">
        <f t="shared" si="1"/>
        <v>228</v>
      </c>
      <c r="AF10" s="25">
        <f t="shared" si="2"/>
        <v>2736</v>
      </c>
      <c r="AG10" s="28">
        <v>42649</v>
      </c>
      <c r="AH10" s="2">
        <v>2016</v>
      </c>
      <c r="AI10" s="25">
        <v>2518</v>
      </c>
      <c r="AM10" s="70" t="s">
        <v>12</v>
      </c>
      <c r="AN10" s="71">
        <v>45936</v>
      </c>
      <c r="AO10" s="79"/>
      <c r="AP10" s="79"/>
      <c r="AQ10" s="79">
        <f t="shared" si="5"/>
        <v>0</v>
      </c>
    </row>
    <row r="11" spans="1:43" s="2" customFormat="1" ht="18.75" customHeight="1" x14ac:dyDescent="0.3">
      <c r="A11" s="70" t="s">
        <v>12</v>
      </c>
      <c r="B11" s="71">
        <v>45967</v>
      </c>
      <c r="C11" s="14">
        <v>20353</v>
      </c>
      <c r="D11" s="80">
        <f t="shared" si="3"/>
        <v>28</v>
      </c>
      <c r="E11" s="80">
        <f t="shared" si="6"/>
        <v>119</v>
      </c>
      <c r="F11" s="18">
        <v>0</v>
      </c>
      <c r="G11" s="14">
        <v>20367</v>
      </c>
      <c r="H11" s="80">
        <f t="shared" si="7"/>
        <v>14</v>
      </c>
      <c r="I11" s="80">
        <f t="shared" ref="I11:I13" si="9">IF(H11=0,0,I10+H11)</f>
        <v>73</v>
      </c>
      <c r="J11" s="18">
        <v>4</v>
      </c>
      <c r="K11" s="80">
        <f t="shared" si="4"/>
        <v>42</v>
      </c>
      <c r="L11" s="80">
        <f t="shared" si="8"/>
        <v>192</v>
      </c>
      <c r="M11" s="15">
        <v>12</v>
      </c>
      <c r="N11" s="69" t="s">
        <v>19</v>
      </c>
      <c r="AA11" s="22">
        <v>45</v>
      </c>
      <c r="AC11" s="23">
        <f t="shared" si="0"/>
        <v>8.5500000000000007</v>
      </c>
      <c r="AE11" s="24">
        <f t="shared" si="1"/>
        <v>256.5</v>
      </c>
      <c r="AF11" s="25">
        <f t="shared" si="2"/>
        <v>3078</v>
      </c>
      <c r="AG11" s="28">
        <v>42816</v>
      </c>
      <c r="AH11" s="2">
        <v>2017</v>
      </c>
      <c r="AI11" s="25">
        <v>2763</v>
      </c>
      <c r="AM11" s="70" t="s">
        <v>13</v>
      </c>
      <c r="AN11" s="71">
        <v>45937</v>
      </c>
      <c r="AO11" s="79"/>
      <c r="AP11" s="79"/>
      <c r="AQ11" s="79">
        <f t="shared" si="5"/>
        <v>0</v>
      </c>
    </row>
    <row r="12" spans="1:43" s="2" customFormat="1" ht="18.75" customHeight="1" x14ac:dyDescent="0.3">
      <c r="A12" s="70" t="s">
        <v>13</v>
      </c>
      <c r="B12" s="71">
        <v>45968</v>
      </c>
      <c r="C12" s="14">
        <v>20392</v>
      </c>
      <c r="D12" s="80">
        <f t="shared" si="3"/>
        <v>25</v>
      </c>
      <c r="E12" s="80">
        <f t="shared" si="6"/>
        <v>144</v>
      </c>
      <c r="F12" s="18">
        <v>4</v>
      </c>
      <c r="G12" s="14">
        <v>20407</v>
      </c>
      <c r="H12" s="80">
        <f t="shared" si="7"/>
        <v>15</v>
      </c>
      <c r="I12" s="80">
        <f t="shared" si="9"/>
        <v>88</v>
      </c>
      <c r="J12" s="18">
        <v>7</v>
      </c>
      <c r="K12" s="80">
        <f t="shared" si="4"/>
        <v>40</v>
      </c>
      <c r="L12" s="80">
        <f t="shared" si="8"/>
        <v>232</v>
      </c>
      <c r="M12" s="15">
        <v>12</v>
      </c>
      <c r="N12" s="69" t="s">
        <v>20</v>
      </c>
      <c r="AA12" s="22">
        <v>50</v>
      </c>
      <c r="AC12" s="23">
        <f t="shared" si="0"/>
        <v>9.5</v>
      </c>
      <c r="AE12" s="24">
        <f t="shared" si="1"/>
        <v>285</v>
      </c>
      <c r="AF12" s="25">
        <f t="shared" si="2"/>
        <v>3420</v>
      </c>
      <c r="AG12" s="28">
        <v>43137</v>
      </c>
      <c r="AH12" s="2">
        <v>2018</v>
      </c>
      <c r="AI12" s="25">
        <v>2475</v>
      </c>
      <c r="AM12" s="70" t="s">
        <v>14</v>
      </c>
      <c r="AN12" s="71">
        <v>45938</v>
      </c>
      <c r="AO12" s="79"/>
      <c r="AP12" s="79"/>
      <c r="AQ12" s="79">
        <f t="shared" si="5"/>
        <v>0</v>
      </c>
    </row>
    <row r="13" spans="1:43" s="2" customFormat="1" ht="18.75" customHeight="1" x14ac:dyDescent="0.3">
      <c r="A13" s="70" t="s">
        <v>14</v>
      </c>
      <c r="B13" s="71">
        <v>45969</v>
      </c>
      <c r="C13" s="14">
        <v>20425</v>
      </c>
      <c r="D13" s="80">
        <f t="shared" si="3"/>
        <v>18</v>
      </c>
      <c r="E13" s="80">
        <f t="shared" si="6"/>
        <v>162</v>
      </c>
      <c r="F13" s="18">
        <v>6</v>
      </c>
      <c r="G13" s="14">
        <v>20442</v>
      </c>
      <c r="H13" s="80">
        <f t="shared" si="7"/>
        <v>17</v>
      </c>
      <c r="I13" s="80">
        <f t="shared" si="9"/>
        <v>105</v>
      </c>
      <c r="J13" s="18">
        <v>6</v>
      </c>
      <c r="K13" s="80">
        <f t="shared" si="4"/>
        <v>35</v>
      </c>
      <c r="L13" s="80">
        <f t="shared" si="8"/>
        <v>267</v>
      </c>
      <c r="M13" s="15">
        <v>10</v>
      </c>
      <c r="N13" s="69" t="s">
        <v>20</v>
      </c>
      <c r="AA13" s="22">
        <v>55</v>
      </c>
      <c r="AC13" s="23">
        <f t="shared" si="0"/>
        <v>10.45</v>
      </c>
      <c r="AE13" s="24">
        <f t="shared" si="1"/>
        <v>313.5</v>
      </c>
      <c r="AF13" s="25">
        <f t="shared" si="2"/>
        <v>3762</v>
      </c>
      <c r="AG13" s="28">
        <v>43486</v>
      </c>
      <c r="AH13" s="2">
        <v>2019</v>
      </c>
      <c r="AI13" s="25">
        <v>2755</v>
      </c>
      <c r="AM13" s="70" t="s">
        <v>15</v>
      </c>
      <c r="AN13" s="71">
        <v>45939</v>
      </c>
      <c r="AO13" s="79"/>
      <c r="AP13" s="79"/>
      <c r="AQ13" s="79">
        <f t="shared" si="5"/>
        <v>0</v>
      </c>
    </row>
    <row r="14" spans="1:43" s="2" customFormat="1" ht="18.75" customHeight="1" x14ac:dyDescent="0.3">
      <c r="A14" s="70" t="s">
        <v>15</v>
      </c>
      <c r="B14" s="71">
        <v>45970</v>
      </c>
      <c r="C14" s="14">
        <v>20468</v>
      </c>
      <c r="D14" s="80">
        <f t="shared" si="3"/>
        <v>26</v>
      </c>
      <c r="E14" s="80">
        <f t="shared" si="6"/>
        <v>188</v>
      </c>
      <c r="F14" s="18">
        <v>1</v>
      </c>
      <c r="G14" s="14">
        <v>20483</v>
      </c>
      <c r="H14" s="80">
        <f t="shared" si="7"/>
        <v>15</v>
      </c>
      <c r="I14" s="80">
        <f>IF(H14=0,0,I13+H14)</f>
        <v>120</v>
      </c>
      <c r="J14" s="18">
        <v>4</v>
      </c>
      <c r="K14" s="80">
        <f t="shared" si="4"/>
        <v>41</v>
      </c>
      <c r="L14" s="80">
        <f t="shared" si="8"/>
        <v>308</v>
      </c>
      <c r="M14" s="15">
        <v>12</v>
      </c>
      <c r="N14" s="69" t="s">
        <v>19</v>
      </c>
      <c r="AA14" s="22">
        <v>60</v>
      </c>
      <c r="AC14" s="23">
        <f t="shared" si="0"/>
        <v>11.4</v>
      </c>
      <c r="AE14" s="24">
        <f t="shared" si="1"/>
        <v>342</v>
      </c>
      <c r="AF14" s="25">
        <f t="shared" si="2"/>
        <v>4104</v>
      </c>
      <c r="AG14" s="28">
        <v>43843</v>
      </c>
      <c r="AH14" s="2">
        <v>2020</v>
      </c>
      <c r="AI14" s="25">
        <v>2567</v>
      </c>
      <c r="AM14" s="70" t="s">
        <v>9</v>
      </c>
      <c r="AN14" s="71">
        <v>45940</v>
      </c>
      <c r="AO14" s="79"/>
      <c r="AP14" s="79"/>
      <c r="AQ14" s="79">
        <f t="shared" si="5"/>
        <v>0</v>
      </c>
    </row>
    <row r="15" spans="1:43" s="2" customFormat="1" ht="18.75" customHeight="1" x14ac:dyDescent="0.3">
      <c r="A15" s="70" t="s">
        <v>9</v>
      </c>
      <c r="B15" s="71">
        <v>45971</v>
      </c>
      <c r="C15" s="14">
        <v>20510</v>
      </c>
      <c r="D15" s="80">
        <f t="shared" si="3"/>
        <v>27</v>
      </c>
      <c r="E15" s="80">
        <f t="shared" si="6"/>
        <v>215</v>
      </c>
      <c r="F15" s="18">
        <v>-1</v>
      </c>
      <c r="G15" s="14">
        <v>20525</v>
      </c>
      <c r="H15" s="80">
        <f t="shared" si="7"/>
        <v>15</v>
      </c>
      <c r="I15" s="80">
        <f t="shared" ref="I15:I36" si="10">IF(H15=0,0,I14+H15)</f>
        <v>135</v>
      </c>
      <c r="J15" s="18">
        <v>3</v>
      </c>
      <c r="K15" s="80">
        <f t="shared" si="4"/>
        <v>42</v>
      </c>
      <c r="L15" s="80">
        <f t="shared" si="8"/>
        <v>350</v>
      </c>
      <c r="M15" s="15">
        <v>12</v>
      </c>
      <c r="N15" s="69" t="s">
        <v>19</v>
      </c>
      <c r="AA15" s="22">
        <v>65</v>
      </c>
      <c r="AC15" s="23">
        <f t="shared" si="0"/>
        <v>12.35</v>
      </c>
      <c r="AE15" s="24">
        <f t="shared" si="1"/>
        <v>370.5</v>
      </c>
      <c r="AF15" s="25">
        <f t="shared" si="2"/>
        <v>4446</v>
      </c>
      <c r="AG15" s="28">
        <v>44195</v>
      </c>
      <c r="AH15" s="2">
        <v>2021</v>
      </c>
      <c r="AI15" s="25">
        <v>2488</v>
      </c>
      <c r="AM15" s="70" t="s">
        <v>10</v>
      </c>
      <c r="AN15" s="71">
        <v>45941</v>
      </c>
      <c r="AO15" s="79"/>
      <c r="AP15" s="79"/>
      <c r="AQ15" s="79">
        <f t="shared" si="5"/>
        <v>0</v>
      </c>
    </row>
    <row r="16" spans="1:43" s="2" customFormat="1" ht="18.75" customHeight="1" x14ac:dyDescent="0.3">
      <c r="A16" s="70" t="s">
        <v>10</v>
      </c>
      <c r="B16" s="71">
        <v>45972</v>
      </c>
      <c r="C16" s="14">
        <v>20554</v>
      </c>
      <c r="D16" s="80">
        <f t="shared" si="3"/>
        <v>29</v>
      </c>
      <c r="E16" s="80">
        <f t="shared" si="6"/>
        <v>244</v>
      </c>
      <c r="F16" s="18">
        <v>-1</v>
      </c>
      <c r="G16" s="14">
        <v>20571</v>
      </c>
      <c r="H16" s="80">
        <f t="shared" si="7"/>
        <v>17</v>
      </c>
      <c r="I16" s="80">
        <f t="shared" si="10"/>
        <v>152</v>
      </c>
      <c r="J16" s="18">
        <v>2</v>
      </c>
      <c r="K16" s="80">
        <f t="shared" si="4"/>
        <v>46</v>
      </c>
      <c r="L16" s="80">
        <f t="shared" si="8"/>
        <v>396</v>
      </c>
      <c r="M16" s="15">
        <v>11</v>
      </c>
      <c r="N16" s="69" t="s">
        <v>19</v>
      </c>
      <c r="AA16" s="22">
        <v>70</v>
      </c>
      <c r="AC16" s="23">
        <f t="shared" si="0"/>
        <v>13.3</v>
      </c>
      <c r="AE16" s="24">
        <f t="shared" si="1"/>
        <v>399</v>
      </c>
      <c r="AF16" s="25">
        <f t="shared" si="2"/>
        <v>4788</v>
      </c>
      <c r="AG16" s="28">
        <v>44524</v>
      </c>
      <c r="AH16" s="2">
        <v>2022</v>
      </c>
      <c r="AI16" s="25">
        <v>1200</v>
      </c>
      <c r="AM16" s="70" t="s">
        <v>11</v>
      </c>
      <c r="AN16" s="71">
        <v>45942</v>
      </c>
      <c r="AO16" s="79"/>
      <c r="AQ16" s="79">
        <f>AO16+AP17</f>
        <v>0</v>
      </c>
    </row>
    <row r="17" spans="1:43" s="2" customFormat="1" ht="18.75" customHeight="1" x14ac:dyDescent="0.3">
      <c r="A17" s="70" t="s">
        <v>11</v>
      </c>
      <c r="B17" s="71">
        <v>45973</v>
      </c>
      <c r="C17" s="14">
        <v>20601</v>
      </c>
      <c r="D17" s="80">
        <f t="shared" si="3"/>
        <v>30</v>
      </c>
      <c r="E17" s="80">
        <f t="shared" si="6"/>
        <v>274</v>
      </c>
      <c r="F17" s="18">
        <v>0</v>
      </c>
      <c r="G17" s="14">
        <v>20620</v>
      </c>
      <c r="H17" s="80">
        <f t="shared" si="7"/>
        <v>19</v>
      </c>
      <c r="I17" s="80">
        <f t="shared" si="10"/>
        <v>171</v>
      </c>
      <c r="J17" s="18">
        <v>3</v>
      </c>
      <c r="K17" s="80">
        <f t="shared" si="4"/>
        <v>49</v>
      </c>
      <c r="L17" s="80">
        <f t="shared" si="8"/>
        <v>445</v>
      </c>
      <c r="M17" s="15">
        <v>12</v>
      </c>
      <c r="N17" s="69" t="s">
        <v>19</v>
      </c>
      <c r="AA17" s="22">
        <v>75</v>
      </c>
      <c r="AC17" s="23">
        <f t="shared" si="0"/>
        <v>14.25</v>
      </c>
      <c r="AE17" s="24">
        <f t="shared" si="1"/>
        <v>427.5</v>
      </c>
      <c r="AF17" s="25">
        <f t="shared" si="2"/>
        <v>5130</v>
      </c>
      <c r="AG17" s="28">
        <v>44601</v>
      </c>
      <c r="AH17" s="2">
        <v>2022</v>
      </c>
      <c r="AI17" s="25">
        <v>2687</v>
      </c>
      <c r="AM17" s="70" t="s">
        <v>12</v>
      </c>
      <c r="AN17" s="71">
        <v>45943</v>
      </c>
      <c r="AO17" s="79"/>
      <c r="AP17" s="79"/>
      <c r="AQ17" s="79">
        <f>AO17+AP18</f>
        <v>0</v>
      </c>
    </row>
    <row r="18" spans="1:43" s="2" customFormat="1" ht="18.75" customHeight="1" x14ac:dyDescent="0.3">
      <c r="A18" s="70" t="s">
        <v>12</v>
      </c>
      <c r="B18" s="71">
        <v>45974</v>
      </c>
      <c r="C18" s="14">
        <v>20649</v>
      </c>
      <c r="D18" s="80">
        <f t="shared" si="3"/>
        <v>29</v>
      </c>
      <c r="E18" s="80">
        <f t="shared" si="6"/>
        <v>303</v>
      </c>
      <c r="F18" s="18">
        <v>1</v>
      </c>
      <c r="G18" s="14">
        <v>20663</v>
      </c>
      <c r="H18" s="80">
        <f t="shared" si="7"/>
        <v>14</v>
      </c>
      <c r="I18" s="80">
        <f t="shared" si="10"/>
        <v>185</v>
      </c>
      <c r="J18" s="18">
        <v>4</v>
      </c>
      <c r="K18" s="80">
        <f t="shared" si="4"/>
        <v>43</v>
      </c>
      <c r="L18" s="80">
        <f t="shared" si="8"/>
        <v>488</v>
      </c>
      <c r="M18" s="15">
        <v>15</v>
      </c>
      <c r="N18" s="69" t="s">
        <v>19</v>
      </c>
      <c r="AA18" s="22">
        <v>80</v>
      </c>
      <c r="AC18" s="23">
        <f t="shared" si="0"/>
        <v>15.2</v>
      </c>
      <c r="AE18" s="24">
        <f t="shared" si="1"/>
        <v>456</v>
      </c>
      <c r="AF18" s="25">
        <f t="shared" si="2"/>
        <v>5472</v>
      </c>
      <c r="AG18" s="30" t="s">
        <v>34</v>
      </c>
      <c r="AH18" s="2">
        <v>2023</v>
      </c>
      <c r="AI18" s="25">
        <v>1097</v>
      </c>
      <c r="AM18" s="70" t="s">
        <v>13</v>
      </c>
      <c r="AN18" s="71">
        <v>45944</v>
      </c>
      <c r="AO18" s="79"/>
      <c r="AP18" s="79"/>
      <c r="AQ18" s="79">
        <f t="shared" si="5"/>
        <v>0</v>
      </c>
    </row>
    <row r="19" spans="1:43" s="2" customFormat="1" ht="18.75" customHeight="1" x14ac:dyDescent="0.3">
      <c r="A19" s="70" t="s">
        <v>13</v>
      </c>
      <c r="B19" s="71">
        <v>45975</v>
      </c>
      <c r="C19" s="14">
        <v>20690</v>
      </c>
      <c r="D19" s="80">
        <f t="shared" si="3"/>
        <v>27</v>
      </c>
      <c r="E19" s="80">
        <f t="shared" si="6"/>
        <v>330</v>
      </c>
      <c r="F19" s="18">
        <v>1</v>
      </c>
      <c r="G19" s="14">
        <v>20707</v>
      </c>
      <c r="H19" s="80">
        <f>IF(G19-C19&gt;0,G19-C19,NA())</f>
        <v>17</v>
      </c>
      <c r="I19" s="80">
        <f t="shared" si="10"/>
        <v>202</v>
      </c>
      <c r="J19" s="18">
        <v>7</v>
      </c>
      <c r="K19" s="80">
        <f t="shared" si="4"/>
        <v>44</v>
      </c>
      <c r="L19" s="80">
        <f t="shared" si="8"/>
        <v>532</v>
      </c>
      <c r="M19" s="15">
        <v>14</v>
      </c>
      <c r="N19" s="69" t="s">
        <v>82</v>
      </c>
      <c r="AA19" s="22">
        <v>85</v>
      </c>
      <c r="AC19" s="23">
        <f t="shared" si="0"/>
        <v>16.149999999999999</v>
      </c>
      <c r="AE19" s="24">
        <f t="shared" si="1"/>
        <v>484.49999999999994</v>
      </c>
      <c r="AF19" s="25">
        <f t="shared" si="2"/>
        <v>5813.9999999999991</v>
      </c>
      <c r="AG19" s="22"/>
      <c r="AH19" s="31">
        <v>11.947945205479453</v>
      </c>
      <c r="AI19" s="32">
        <f>SUM(AI5:AI18)</f>
        <v>32529</v>
      </c>
      <c r="AM19" s="70" t="s">
        <v>14</v>
      </c>
      <c r="AN19" s="71">
        <v>45945</v>
      </c>
      <c r="AO19" s="79"/>
      <c r="AP19" s="79"/>
      <c r="AQ19" s="79">
        <f t="shared" si="5"/>
        <v>0</v>
      </c>
    </row>
    <row r="20" spans="1:43" s="2" customFormat="1" ht="18.75" customHeight="1" thickBot="1" x14ac:dyDescent="0.35">
      <c r="A20" s="70" t="s">
        <v>14</v>
      </c>
      <c r="B20" s="71">
        <v>45976</v>
      </c>
      <c r="C20" s="14">
        <v>20728</v>
      </c>
      <c r="D20" s="80">
        <f t="shared" si="3"/>
        <v>21</v>
      </c>
      <c r="E20" s="80">
        <f t="shared" si="6"/>
        <v>351</v>
      </c>
      <c r="F20" s="18">
        <v>7</v>
      </c>
      <c r="G20" s="14">
        <v>20744</v>
      </c>
      <c r="H20" s="80">
        <f t="shared" si="7"/>
        <v>16</v>
      </c>
      <c r="I20" s="80">
        <f t="shared" si="10"/>
        <v>218</v>
      </c>
      <c r="J20" s="18">
        <v>11</v>
      </c>
      <c r="K20" s="80">
        <f t="shared" si="4"/>
        <v>37</v>
      </c>
      <c r="L20" s="80">
        <f t="shared" si="8"/>
        <v>569</v>
      </c>
      <c r="M20" s="15">
        <v>13</v>
      </c>
      <c r="N20" s="69" t="s">
        <v>20</v>
      </c>
      <c r="AA20" s="33">
        <v>90</v>
      </c>
      <c r="AB20" s="34"/>
      <c r="AC20" s="35">
        <f t="shared" si="0"/>
        <v>17.100000000000001</v>
      </c>
      <c r="AD20" s="34"/>
      <c r="AE20" s="36">
        <f t="shared" si="1"/>
        <v>513</v>
      </c>
      <c r="AF20" s="37">
        <f t="shared" si="2"/>
        <v>6156</v>
      </c>
      <c r="AG20" s="33"/>
      <c r="AH20" s="38" t="s">
        <v>35</v>
      </c>
      <c r="AI20" s="39">
        <f>AI19/AH19</f>
        <v>2722.5601926163722</v>
      </c>
      <c r="AM20" s="70" t="s">
        <v>15</v>
      </c>
      <c r="AN20" s="71">
        <v>45946</v>
      </c>
      <c r="AO20" s="79"/>
      <c r="AP20" s="79"/>
      <c r="AQ20" s="79">
        <f t="shared" si="5"/>
        <v>0</v>
      </c>
    </row>
    <row r="21" spans="1:43" s="2" customFormat="1" ht="18.75" customHeight="1" thickBot="1" x14ac:dyDescent="0.35">
      <c r="A21" s="70" t="s">
        <v>15</v>
      </c>
      <c r="B21" s="71">
        <v>45977</v>
      </c>
      <c r="C21" s="14">
        <v>20761</v>
      </c>
      <c r="D21" s="80">
        <f t="shared" si="3"/>
        <v>17</v>
      </c>
      <c r="E21" s="80">
        <f t="shared" si="6"/>
        <v>368</v>
      </c>
      <c r="F21" s="18">
        <v>9</v>
      </c>
      <c r="G21" s="14">
        <v>20775</v>
      </c>
      <c r="H21" s="80">
        <f t="shared" si="7"/>
        <v>14</v>
      </c>
      <c r="I21" s="80">
        <f t="shared" si="10"/>
        <v>232</v>
      </c>
      <c r="J21" s="18">
        <v>11</v>
      </c>
      <c r="K21" s="80">
        <f t="shared" si="4"/>
        <v>31</v>
      </c>
      <c r="L21" s="80">
        <f t="shared" si="8"/>
        <v>600</v>
      </c>
      <c r="M21" s="15">
        <v>13</v>
      </c>
      <c r="N21" s="69" t="s">
        <v>62</v>
      </c>
      <c r="AM21" s="70" t="s">
        <v>9</v>
      </c>
      <c r="AN21" s="71">
        <v>45947</v>
      </c>
      <c r="AO21" s="79"/>
      <c r="AP21" s="79"/>
      <c r="AQ21" s="79">
        <f t="shared" si="5"/>
        <v>0</v>
      </c>
    </row>
    <row r="22" spans="1:43" s="2" customFormat="1" ht="18.75" customHeight="1" x14ac:dyDescent="0.3">
      <c r="A22" s="70" t="s">
        <v>9</v>
      </c>
      <c r="B22" s="71">
        <v>45978</v>
      </c>
      <c r="C22" s="14">
        <v>20789</v>
      </c>
      <c r="D22" s="80">
        <f t="shared" si="3"/>
        <v>14</v>
      </c>
      <c r="E22" s="80">
        <f t="shared" si="6"/>
        <v>382</v>
      </c>
      <c r="F22" s="18">
        <v>11</v>
      </c>
      <c r="G22" s="14">
        <v>20804</v>
      </c>
      <c r="H22" s="80">
        <f>IF(G22-C22&gt;0,G22-C22,NA())</f>
        <v>15</v>
      </c>
      <c r="I22" s="80">
        <f t="shared" si="10"/>
        <v>247</v>
      </c>
      <c r="J22" s="18">
        <v>8</v>
      </c>
      <c r="K22" s="80">
        <f t="shared" si="4"/>
        <v>29</v>
      </c>
      <c r="L22" s="80">
        <f t="shared" si="8"/>
        <v>629</v>
      </c>
      <c r="M22" s="15">
        <v>11</v>
      </c>
      <c r="N22" s="69" t="s">
        <v>62</v>
      </c>
      <c r="AA22" s="608" t="s">
        <v>36</v>
      </c>
      <c r="AB22" s="594" t="s">
        <v>37</v>
      </c>
      <c r="AC22" s="614" t="s">
        <v>71</v>
      </c>
      <c r="AD22" s="600"/>
      <c r="AG22" s="580" t="s">
        <v>72</v>
      </c>
      <c r="AH22" s="581"/>
      <c r="AI22" s="582"/>
      <c r="AM22" s="70" t="s">
        <v>10</v>
      </c>
      <c r="AN22" s="71">
        <v>45948</v>
      </c>
      <c r="AO22" s="79"/>
      <c r="AP22" s="79"/>
      <c r="AQ22" s="79">
        <f t="shared" si="5"/>
        <v>0</v>
      </c>
    </row>
    <row r="23" spans="1:43" s="2" customFormat="1" ht="18.75" customHeight="1" thickBot="1" x14ac:dyDescent="0.35">
      <c r="A23" s="70" t="s">
        <v>10</v>
      </c>
      <c r="B23" s="71">
        <v>45979</v>
      </c>
      <c r="C23" s="14">
        <v>20830</v>
      </c>
      <c r="D23" s="80">
        <f t="shared" si="3"/>
        <v>26</v>
      </c>
      <c r="E23" s="80">
        <f t="shared" si="6"/>
        <v>408</v>
      </c>
      <c r="F23" s="18">
        <v>1</v>
      </c>
      <c r="G23" s="14">
        <v>20856</v>
      </c>
      <c r="H23" s="80">
        <f t="shared" si="7"/>
        <v>26</v>
      </c>
      <c r="I23" s="80">
        <f t="shared" si="10"/>
        <v>273</v>
      </c>
      <c r="J23" s="18">
        <v>2</v>
      </c>
      <c r="K23" s="80">
        <f t="shared" si="4"/>
        <v>52</v>
      </c>
      <c r="L23" s="80">
        <f t="shared" si="8"/>
        <v>681</v>
      </c>
      <c r="M23" s="15">
        <v>4</v>
      </c>
      <c r="N23" s="69" t="s">
        <v>20</v>
      </c>
      <c r="AA23" s="609"/>
      <c r="AB23" s="595"/>
      <c r="AC23" s="615"/>
      <c r="AD23" s="601"/>
      <c r="AG23" s="583" t="s">
        <v>73</v>
      </c>
      <c r="AH23" s="584"/>
      <c r="AI23" s="585"/>
      <c r="AM23" s="70" t="s">
        <v>11</v>
      </c>
      <c r="AN23" s="71">
        <v>45949</v>
      </c>
      <c r="AO23" s="79"/>
      <c r="AP23" s="79"/>
      <c r="AQ23" s="79">
        <f t="shared" si="5"/>
        <v>0</v>
      </c>
    </row>
    <row r="24" spans="1:43" s="2" customFormat="1" ht="18.75" customHeight="1" thickBot="1" x14ac:dyDescent="0.35">
      <c r="A24" s="70" t="s">
        <v>11</v>
      </c>
      <c r="B24" s="71">
        <v>45980</v>
      </c>
      <c r="C24" s="14">
        <v>20889</v>
      </c>
      <c r="D24" s="80">
        <f t="shared" si="3"/>
        <v>33</v>
      </c>
      <c r="E24" s="80">
        <f t="shared" si="6"/>
        <v>441</v>
      </c>
      <c r="F24" s="18">
        <v>-2</v>
      </c>
      <c r="G24" s="14">
        <v>20917</v>
      </c>
      <c r="H24" s="80">
        <f t="shared" si="7"/>
        <v>28</v>
      </c>
      <c r="I24" s="80">
        <f t="shared" si="10"/>
        <v>301</v>
      </c>
      <c r="J24" s="18">
        <v>3</v>
      </c>
      <c r="K24" s="80">
        <f t="shared" si="4"/>
        <v>61</v>
      </c>
      <c r="L24" s="80">
        <f t="shared" si="8"/>
        <v>742</v>
      </c>
      <c r="M24" s="15">
        <v>0</v>
      </c>
      <c r="N24" s="69" t="s">
        <v>55</v>
      </c>
      <c r="AA24" s="610"/>
      <c r="AB24" s="596"/>
      <c r="AC24" s="616"/>
      <c r="AD24" s="601"/>
      <c r="AG24" s="30" t="s">
        <v>74</v>
      </c>
      <c r="AH24" s="40">
        <v>45244</v>
      </c>
      <c r="AI24" s="41"/>
      <c r="AM24" s="70" t="s">
        <v>12</v>
      </c>
      <c r="AN24" s="71">
        <v>45950</v>
      </c>
      <c r="AO24" s="79"/>
      <c r="AP24" s="79"/>
      <c r="AQ24" s="79">
        <f t="shared" si="5"/>
        <v>0</v>
      </c>
    </row>
    <row r="25" spans="1:43" s="2" customFormat="1" ht="18.75" customHeight="1" thickBot="1" x14ac:dyDescent="0.35">
      <c r="A25" s="70" t="s">
        <v>12</v>
      </c>
      <c r="B25" s="71">
        <v>45981</v>
      </c>
      <c r="C25" s="14">
        <v>20952</v>
      </c>
      <c r="D25" s="80">
        <f t="shared" si="3"/>
        <v>35</v>
      </c>
      <c r="E25" s="80">
        <f t="shared" si="6"/>
        <v>476</v>
      </c>
      <c r="F25" s="18">
        <v>0</v>
      </c>
      <c r="G25" s="14">
        <v>20981</v>
      </c>
      <c r="H25" s="80">
        <f t="shared" si="7"/>
        <v>29</v>
      </c>
      <c r="I25" s="80">
        <f t="shared" si="10"/>
        <v>330</v>
      </c>
      <c r="J25" s="18">
        <v>3</v>
      </c>
      <c r="K25" s="80">
        <f t="shared" si="4"/>
        <v>64</v>
      </c>
      <c r="L25" s="80">
        <f t="shared" si="8"/>
        <v>806</v>
      </c>
      <c r="M25" s="15">
        <v>4</v>
      </c>
      <c r="N25" s="69" t="s">
        <v>20</v>
      </c>
      <c r="AA25" s="76">
        <v>1.1319999999999999</v>
      </c>
      <c r="AB25" s="42">
        <v>2723</v>
      </c>
      <c r="AC25" s="37">
        <f>AA25*AB25</f>
        <v>3082.4359999999997</v>
      </c>
      <c r="AG25" s="30" t="s">
        <v>75</v>
      </c>
      <c r="AH25" s="40">
        <v>40883</v>
      </c>
      <c r="AI25" s="32">
        <v>32529</v>
      </c>
      <c r="AM25" s="70" t="s">
        <v>13</v>
      </c>
      <c r="AN25" s="71">
        <v>45951</v>
      </c>
      <c r="AO25" s="79"/>
      <c r="AP25" s="79"/>
      <c r="AQ25" s="79">
        <f t="shared" si="5"/>
        <v>0</v>
      </c>
    </row>
    <row r="26" spans="1:43" s="2" customFormat="1" ht="18.75" customHeight="1" thickBot="1" x14ac:dyDescent="0.35">
      <c r="A26" s="70" t="s">
        <v>13</v>
      </c>
      <c r="B26" s="71">
        <v>45982</v>
      </c>
      <c r="C26" s="14">
        <v>21016</v>
      </c>
      <c r="D26" s="80">
        <f t="shared" si="3"/>
        <v>35</v>
      </c>
      <c r="E26" s="80">
        <f t="shared" si="6"/>
        <v>511</v>
      </c>
      <c r="F26" s="18">
        <v>0</v>
      </c>
      <c r="G26" s="14">
        <v>21049</v>
      </c>
      <c r="H26" s="80">
        <f t="shared" si="7"/>
        <v>33</v>
      </c>
      <c r="I26" s="80">
        <f t="shared" si="10"/>
        <v>363</v>
      </c>
      <c r="J26" s="18">
        <v>1</v>
      </c>
      <c r="K26" s="80">
        <f t="shared" si="4"/>
        <v>68</v>
      </c>
      <c r="L26" s="80">
        <f t="shared" si="8"/>
        <v>874</v>
      </c>
      <c r="M26" s="15">
        <v>2</v>
      </c>
      <c r="N26" s="69" t="s">
        <v>242</v>
      </c>
      <c r="AG26" s="30" t="s">
        <v>40</v>
      </c>
      <c r="AH26" s="2">
        <f>AH24-AH25</f>
        <v>4361</v>
      </c>
      <c r="AI26" s="43"/>
      <c r="AM26" s="70" t="s">
        <v>14</v>
      </c>
      <c r="AN26" s="71">
        <v>45952</v>
      </c>
      <c r="AO26" s="79"/>
      <c r="AP26" s="79"/>
      <c r="AQ26" s="79">
        <f t="shared" si="5"/>
        <v>0</v>
      </c>
    </row>
    <row r="27" spans="1:43" s="2" customFormat="1" ht="18.75" customHeight="1" thickTop="1" thickBot="1" x14ac:dyDescent="0.35">
      <c r="A27" s="70" t="s">
        <v>14</v>
      </c>
      <c r="B27" s="71">
        <v>45983</v>
      </c>
      <c r="C27" s="14">
        <v>21083</v>
      </c>
      <c r="D27" s="80">
        <f t="shared" si="3"/>
        <v>34</v>
      </c>
      <c r="E27" s="80">
        <f t="shared" si="6"/>
        <v>545</v>
      </c>
      <c r="F27" s="18">
        <v>1</v>
      </c>
      <c r="G27" s="14">
        <v>21117</v>
      </c>
      <c r="H27" s="80">
        <f t="shared" si="7"/>
        <v>34</v>
      </c>
      <c r="I27" s="80">
        <f t="shared" si="10"/>
        <v>397</v>
      </c>
      <c r="J27" s="18">
        <v>-1</v>
      </c>
      <c r="K27" s="80">
        <f t="shared" si="4"/>
        <v>68</v>
      </c>
      <c r="L27" s="80">
        <f t="shared" si="8"/>
        <v>942</v>
      </c>
      <c r="M27" s="15">
        <v>2</v>
      </c>
      <c r="N27" s="69" t="s">
        <v>20</v>
      </c>
      <c r="AG27" s="44" t="s">
        <v>41</v>
      </c>
      <c r="AH27" s="45">
        <f>AH26/365</f>
        <v>11.947945205479453</v>
      </c>
      <c r="AI27" s="46">
        <f>AI25/AH27</f>
        <v>2722.5601926163722</v>
      </c>
      <c r="AM27" s="70" t="s">
        <v>15</v>
      </c>
      <c r="AN27" s="71">
        <v>45953</v>
      </c>
      <c r="AO27" s="79"/>
      <c r="AP27" s="79"/>
      <c r="AQ27" s="79">
        <f t="shared" si="5"/>
        <v>0</v>
      </c>
    </row>
    <row r="28" spans="1:43" s="2" customFormat="1" ht="18.75" customHeight="1" x14ac:dyDescent="0.3">
      <c r="A28" s="70" t="s">
        <v>15</v>
      </c>
      <c r="B28" s="71">
        <v>45984</v>
      </c>
      <c r="C28" s="14">
        <v>21160</v>
      </c>
      <c r="D28" s="80">
        <f t="shared" si="3"/>
        <v>43</v>
      </c>
      <c r="E28" s="80">
        <f t="shared" si="6"/>
        <v>588</v>
      </c>
      <c r="F28" s="18">
        <v>-4</v>
      </c>
      <c r="G28" s="14">
        <v>21199</v>
      </c>
      <c r="H28" s="80">
        <f t="shared" si="7"/>
        <v>39</v>
      </c>
      <c r="I28" s="80">
        <f t="shared" si="10"/>
        <v>436</v>
      </c>
      <c r="J28" s="18">
        <v>-4</v>
      </c>
      <c r="K28" s="80">
        <f t="shared" si="4"/>
        <v>82</v>
      </c>
      <c r="L28" s="80">
        <f t="shared" si="8"/>
        <v>1024</v>
      </c>
      <c r="M28" s="15">
        <v>3</v>
      </c>
      <c r="N28" s="69" t="s">
        <v>19</v>
      </c>
      <c r="AA28" s="580" t="s">
        <v>76</v>
      </c>
      <c r="AB28" s="592"/>
      <c r="AC28" s="592"/>
      <c r="AD28" s="592"/>
      <c r="AE28" s="593"/>
      <c r="AM28" s="70" t="s">
        <v>9</v>
      </c>
      <c r="AN28" s="71">
        <v>45954</v>
      </c>
      <c r="AO28" s="79"/>
      <c r="AP28" s="79"/>
      <c r="AQ28" s="79">
        <f t="shared" si="5"/>
        <v>0</v>
      </c>
    </row>
    <row r="29" spans="1:43" s="2" customFormat="1" ht="18.75" customHeight="1" x14ac:dyDescent="0.3">
      <c r="A29" s="70" t="s">
        <v>9</v>
      </c>
      <c r="B29" s="71">
        <v>45985</v>
      </c>
      <c r="C29" s="14">
        <v>21242</v>
      </c>
      <c r="D29" s="80">
        <f t="shared" si="3"/>
        <v>43</v>
      </c>
      <c r="E29" s="80">
        <f t="shared" si="6"/>
        <v>631</v>
      </c>
      <c r="F29" s="18">
        <v>0</v>
      </c>
      <c r="G29" s="14">
        <v>21275</v>
      </c>
      <c r="H29" s="80">
        <f t="shared" si="7"/>
        <v>33</v>
      </c>
      <c r="I29" s="80">
        <f t="shared" si="10"/>
        <v>469</v>
      </c>
      <c r="J29" s="18">
        <v>4</v>
      </c>
      <c r="K29" s="80">
        <f t="shared" si="4"/>
        <v>76</v>
      </c>
      <c r="L29" s="80">
        <f t="shared" si="8"/>
        <v>1100</v>
      </c>
      <c r="M29" s="15">
        <v>5</v>
      </c>
      <c r="N29" s="69" t="s">
        <v>62</v>
      </c>
      <c r="AA29" s="22" t="s">
        <v>43</v>
      </c>
      <c r="AE29" s="77">
        <f>AE4</f>
        <v>290.51</v>
      </c>
      <c r="AM29" s="70" t="s">
        <v>10</v>
      </c>
      <c r="AN29" s="71">
        <v>45955</v>
      </c>
      <c r="AO29" s="79"/>
      <c r="AP29" s="79"/>
      <c r="AQ29" s="79">
        <f t="shared" si="5"/>
        <v>0</v>
      </c>
    </row>
    <row r="30" spans="1:43" s="2" customFormat="1" ht="18.75" customHeight="1" thickBot="1" x14ac:dyDescent="0.35">
      <c r="A30" s="70" t="s">
        <v>10</v>
      </c>
      <c r="B30" s="71">
        <v>45986</v>
      </c>
      <c r="C30" s="14">
        <v>21305</v>
      </c>
      <c r="D30" s="80">
        <f t="shared" si="3"/>
        <v>30</v>
      </c>
      <c r="E30" s="80">
        <f t="shared" si="6"/>
        <v>661</v>
      </c>
      <c r="F30" s="18">
        <v>4</v>
      </c>
      <c r="G30" s="14">
        <v>21335</v>
      </c>
      <c r="H30" s="80">
        <f t="shared" si="7"/>
        <v>30</v>
      </c>
      <c r="I30" s="80">
        <f t="shared" si="10"/>
        <v>499</v>
      </c>
      <c r="J30" s="18">
        <v>4</v>
      </c>
      <c r="K30" s="80">
        <f t="shared" si="4"/>
        <v>60</v>
      </c>
      <c r="L30" s="80">
        <f t="shared" si="8"/>
        <v>1160</v>
      </c>
      <c r="M30" s="15">
        <v>6</v>
      </c>
      <c r="N30" s="69" t="s">
        <v>62</v>
      </c>
      <c r="AA30" s="22" t="s">
        <v>44</v>
      </c>
      <c r="AE30" s="47">
        <f>AC25/12</f>
        <v>256.86966666666666</v>
      </c>
      <c r="AM30" s="70" t="s">
        <v>11</v>
      </c>
      <c r="AN30" s="71">
        <v>45956</v>
      </c>
      <c r="AO30" s="79"/>
      <c r="AP30" s="79"/>
      <c r="AQ30" s="79">
        <f t="shared" si="5"/>
        <v>0</v>
      </c>
    </row>
    <row r="31" spans="1:43" s="2" customFormat="1" ht="18.75" customHeight="1" thickTop="1" thickBot="1" x14ac:dyDescent="0.35">
      <c r="A31" s="70" t="s">
        <v>11</v>
      </c>
      <c r="B31" s="71">
        <v>45987</v>
      </c>
      <c r="C31" s="14">
        <v>21366</v>
      </c>
      <c r="D31" s="80">
        <f t="shared" si="3"/>
        <v>31</v>
      </c>
      <c r="E31" s="80">
        <f t="shared" si="6"/>
        <v>692</v>
      </c>
      <c r="F31" s="18">
        <v>2</v>
      </c>
      <c r="G31" s="14">
        <v>21396</v>
      </c>
      <c r="H31" s="80">
        <f t="shared" si="7"/>
        <v>30</v>
      </c>
      <c r="I31" s="80">
        <f t="shared" si="10"/>
        <v>529</v>
      </c>
      <c r="J31" s="18">
        <v>2</v>
      </c>
      <c r="K31" s="80">
        <f t="shared" si="4"/>
        <v>61</v>
      </c>
      <c r="L31" s="80">
        <f t="shared" si="8"/>
        <v>1221</v>
      </c>
      <c r="M31" s="15">
        <v>7</v>
      </c>
      <c r="N31" s="69" t="s">
        <v>82</v>
      </c>
      <c r="AA31" s="22"/>
      <c r="AC31" s="48" t="str">
        <f>IF(AE31&lt;0,"IZGUBA  €","PRIHRANEK  €")</f>
        <v>IZGUBA  €</v>
      </c>
      <c r="AD31" s="49"/>
      <c r="AE31" s="50">
        <f>AE30-AE29</f>
        <v>-33.640333333333331</v>
      </c>
      <c r="AM31" s="70" t="s">
        <v>12</v>
      </c>
      <c r="AN31" s="71">
        <v>45957</v>
      </c>
      <c r="AO31" s="79"/>
      <c r="AP31" s="79"/>
      <c r="AQ31" s="79">
        <f t="shared" si="5"/>
        <v>0</v>
      </c>
    </row>
    <row r="32" spans="1:43" s="2" customFormat="1" ht="18.75" customHeight="1" thickTop="1" thickBot="1" x14ac:dyDescent="0.35">
      <c r="A32" s="70" t="s">
        <v>12</v>
      </c>
      <c r="B32" s="71">
        <v>45988</v>
      </c>
      <c r="C32" s="14">
        <v>21430</v>
      </c>
      <c r="D32" s="80">
        <f t="shared" si="3"/>
        <v>34</v>
      </c>
      <c r="E32" s="80">
        <f t="shared" si="6"/>
        <v>726</v>
      </c>
      <c r="F32" s="18">
        <v>-1</v>
      </c>
      <c r="G32" s="14">
        <v>21464</v>
      </c>
      <c r="H32" s="80">
        <f t="shared" si="7"/>
        <v>34</v>
      </c>
      <c r="I32" s="80">
        <f t="shared" si="10"/>
        <v>563</v>
      </c>
      <c r="J32" s="18">
        <v>-2</v>
      </c>
      <c r="K32" s="80">
        <f t="shared" si="4"/>
        <v>68</v>
      </c>
      <c r="L32" s="80">
        <f t="shared" si="8"/>
        <v>1289</v>
      </c>
      <c r="M32" s="15">
        <v>6</v>
      </c>
      <c r="N32" s="69" t="s">
        <v>18</v>
      </c>
      <c r="AA32" s="33"/>
      <c r="AB32" s="34"/>
      <c r="AC32" s="34"/>
      <c r="AD32" s="34"/>
      <c r="AE32" s="51"/>
      <c r="AM32" s="70" t="s">
        <v>13</v>
      </c>
      <c r="AN32" s="71">
        <v>45958</v>
      </c>
      <c r="AO32" s="79"/>
      <c r="AP32" s="79"/>
      <c r="AQ32" s="79">
        <f t="shared" si="5"/>
        <v>0</v>
      </c>
    </row>
    <row r="33" spans="1:43" s="2" customFormat="1" ht="18.75" customHeight="1" x14ac:dyDescent="0.3">
      <c r="A33" s="70" t="s">
        <v>13</v>
      </c>
      <c r="B33" s="71">
        <v>45989</v>
      </c>
      <c r="C33" s="14">
        <v>21499</v>
      </c>
      <c r="D33" s="80">
        <f t="shared" si="3"/>
        <v>35</v>
      </c>
      <c r="E33" s="80">
        <f t="shared" si="6"/>
        <v>761</v>
      </c>
      <c r="F33" s="18">
        <v>-4</v>
      </c>
      <c r="G33" s="14">
        <v>21538</v>
      </c>
      <c r="H33" s="80">
        <f t="shared" si="7"/>
        <v>39</v>
      </c>
      <c r="I33" s="80">
        <f t="shared" si="10"/>
        <v>602</v>
      </c>
      <c r="J33" s="18">
        <v>-3</v>
      </c>
      <c r="K33" s="80">
        <f t="shared" si="4"/>
        <v>74</v>
      </c>
      <c r="L33" s="80">
        <f t="shared" si="8"/>
        <v>1363</v>
      </c>
      <c r="M33" s="15">
        <v>4</v>
      </c>
      <c r="N33" s="69" t="s">
        <v>18</v>
      </c>
      <c r="AM33" s="70" t="s">
        <v>14</v>
      </c>
      <c r="AN33" s="71">
        <v>45959</v>
      </c>
      <c r="AO33" s="79"/>
      <c r="AP33" s="79"/>
      <c r="AQ33" s="79">
        <f t="shared" si="5"/>
        <v>0</v>
      </c>
    </row>
    <row r="34" spans="1:43" s="2" customFormat="1" ht="18.75" customHeight="1" x14ac:dyDescent="0.3">
      <c r="A34" s="70" t="s">
        <v>14</v>
      </c>
      <c r="B34" s="71">
        <v>45990</v>
      </c>
      <c r="C34" s="14">
        <v>21586</v>
      </c>
      <c r="D34" s="80">
        <f t="shared" si="3"/>
        <v>48</v>
      </c>
      <c r="E34" s="80">
        <f t="shared" si="6"/>
        <v>809</v>
      </c>
      <c r="F34" s="18">
        <v>-5</v>
      </c>
      <c r="G34" s="14">
        <v>21622</v>
      </c>
      <c r="H34" s="80">
        <f t="shared" si="7"/>
        <v>36</v>
      </c>
      <c r="I34" s="80">
        <f t="shared" si="10"/>
        <v>638</v>
      </c>
      <c r="J34" s="18">
        <v>-4</v>
      </c>
      <c r="K34" s="80">
        <f t="shared" si="4"/>
        <v>84</v>
      </c>
      <c r="L34" s="80">
        <f t="shared" si="8"/>
        <v>1447</v>
      </c>
      <c r="M34" s="15">
        <v>6</v>
      </c>
      <c r="N34" s="69" t="s">
        <v>19</v>
      </c>
      <c r="AA34" s="2" t="s">
        <v>58</v>
      </c>
      <c r="AM34" s="70" t="s">
        <v>15</v>
      </c>
      <c r="AN34" s="71">
        <v>45960</v>
      </c>
      <c r="AO34" s="79"/>
      <c r="AP34" s="79"/>
      <c r="AQ34" s="79">
        <f t="shared" si="5"/>
        <v>0</v>
      </c>
    </row>
    <row r="35" spans="1:43" s="2" customFormat="1" ht="18.75" customHeight="1" x14ac:dyDescent="0.3">
      <c r="A35" s="70" t="s">
        <v>15</v>
      </c>
      <c r="B35" s="71">
        <v>45991</v>
      </c>
      <c r="C35" s="14">
        <v>21665</v>
      </c>
      <c r="D35" s="80">
        <f t="shared" si="3"/>
        <v>43</v>
      </c>
      <c r="E35" s="80">
        <f t="shared" si="6"/>
        <v>852</v>
      </c>
      <c r="F35" s="18">
        <v>-5</v>
      </c>
      <c r="G35" s="14">
        <v>21704</v>
      </c>
      <c r="H35" s="80">
        <f>IF(G35-C35&gt;0,G35-C35,NA())</f>
        <v>39</v>
      </c>
      <c r="I35" s="80">
        <f t="shared" si="10"/>
        <v>677</v>
      </c>
      <c r="J35" s="18">
        <v>-2</v>
      </c>
      <c r="K35" s="80">
        <f t="shared" si="4"/>
        <v>82</v>
      </c>
      <c r="L35" s="80">
        <f t="shared" si="8"/>
        <v>1529</v>
      </c>
      <c r="M35" s="15">
        <v>7</v>
      </c>
      <c r="N35" s="69" t="s">
        <v>19</v>
      </c>
      <c r="AM35" s="70"/>
      <c r="AN35" s="71"/>
      <c r="AO35" s="79"/>
      <c r="AP35" s="79"/>
      <c r="AQ35" s="79">
        <f t="shared" si="5"/>
        <v>0</v>
      </c>
    </row>
    <row r="36" spans="1:43" s="2" customFormat="1" ht="18.75" customHeight="1" x14ac:dyDescent="0.3">
      <c r="A36" s="70"/>
      <c r="B36" s="71"/>
      <c r="C36" s="14"/>
      <c r="D36" s="80" t="e">
        <f t="shared" si="3"/>
        <v>#N/A</v>
      </c>
      <c r="E36" s="80" t="e">
        <f t="shared" si="6"/>
        <v>#N/A</v>
      </c>
      <c r="F36" s="18"/>
      <c r="G36" s="14"/>
      <c r="H36" s="80" t="e">
        <f>IF(G36-C36&gt;0,G36-C36,NA())</f>
        <v>#N/A</v>
      </c>
      <c r="I36" s="80" t="e">
        <f t="shared" si="10"/>
        <v>#N/A</v>
      </c>
      <c r="J36" s="18"/>
      <c r="K36" s="80" t="e">
        <f t="shared" si="4"/>
        <v>#N/A</v>
      </c>
      <c r="L36" s="80" t="e">
        <f t="shared" si="8"/>
        <v>#N/A</v>
      </c>
      <c r="M36" s="15"/>
      <c r="N36" s="69"/>
      <c r="AM36" s="81" t="s">
        <v>67</v>
      </c>
      <c r="AN36" s="82"/>
      <c r="AO36" s="83">
        <f>SUM(AO5:AO35)</f>
        <v>0</v>
      </c>
      <c r="AP36" s="83">
        <f>SUM(AP5:AP35)</f>
        <v>0</v>
      </c>
      <c r="AQ36" s="83">
        <f>AO36+AP36</f>
        <v>0</v>
      </c>
    </row>
    <row r="37" spans="1:43" s="2" customFormat="1" ht="28.5" customHeight="1" x14ac:dyDescent="0.3">
      <c r="A37" s="75" t="s">
        <v>45</v>
      </c>
      <c r="B37" s="52"/>
      <c r="C37" s="52"/>
      <c r="D37" s="398">
        <f>AVERAGE(D6:D35)</f>
        <v>28.4</v>
      </c>
      <c r="E37" s="398"/>
      <c r="F37" s="52">
        <f>AVERAGE(F6:F36)</f>
        <v>1.7</v>
      </c>
      <c r="G37" s="52"/>
      <c r="H37" s="52">
        <f>AVERAGE(H6:H35)</f>
        <v>22.566666666666666</v>
      </c>
      <c r="I37" s="52"/>
      <c r="J37" s="52">
        <f>AVERAGE(J6:J36)</f>
        <v>3.6333333333333333</v>
      </c>
      <c r="K37" s="52">
        <f>AVERAGE(K6:K35)</f>
        <v>50.966666666666669</v>
      </c>
      <c r="L37" s="52"/>
      <c r="M37" s="52">
        <f>AVERAGE(M6:M36)</f>
        <v>9.1333333333333329</v>
      </c>
      <c r="N37" s="52"/>
      <c r="AA37" s="54"/>
      <c r="AB37" s="54"/>
      <c r="AC37" s="54"/>
      <c r="AD37" s="54"/>
      <c r="AE37" s="54"/>
      <c r="AF37" s="54"/>
      <c r="AG37" s="53"/>
      <c r="AH37" s="53"/>
      <c r="AI37" s="53"/>
      <c r="AM37" s="81" t="s">
        <v>45</v>
      </c>
      <c r="AN37" s="82"/>
      <c r="AO37" s="83" t="e">
        <f>AVERAGE(AO5:AO35)</f>
        <v>#DIV/0!</v>
      </c>
      <c r="AP37" s="83" t="e">
        <f t="shared" ref="AP37" si="11">AVERAGE(AP5:AP35)</f>
        <v>#DIV/0!</v>
      </c>
      <c r="AQ37" s="83" t="e">
        <f>AO37+AP37</f>
        <v>#DIV/0!</v>
      </c>
    </row>
    <row r="38" spans="1:43" s="2" customFormat="1" ht="15.6" x14ac:dyDescent="0.3">
      <c r="A38" s="55" t="s">
        <v>46</v>
      </c>
      <c r="B38" s="56" t="s">
        <v>47</v>
      </c>
      <c r="C38" s="56" t="s">
        <v>48</v>
      </c>
      <c r="D38" s="56" t="s">
        <v>49</v>
      </c>
      <c r="E38" s="56" t="s">
        <v>50</v>
      </c>
      <c r="F38" s="57" t="s">
        <v>51</v>
      </c>
      <c r="G38" s="58"/>
      <c r="H38" s="55" t="s">
        <v>46</v>
      </c>
      <c r="I38" s="56" t="s">
        <v>47</v>
      </c>
      <c r="J38" s="56" t="s">
        <v>48</v>
      </c>
      <c r="K38" s="56" t="s">
        <v>49</v>
      </c>
      <c r="L38" s="56" t="s">
        <v>50</v>
      </c>
      <c r="M38" s="57" t="s">
        <v>51</v>
      </c>
    </row>
    <row r="39" spans="1:43" s="2" customFormat="1" ht="15.6" x14ac:dyDescent="0.3">
      <c r="A39" s="59" t="s">
        <v>52</v>
      </c>
      <c r="B39" s="60">
        <v>966</v>
      </c>
      <c r="C39" s="60">
        <v>1195</v>
      </c>
      <c r="D39" s="61">
        <f>SUM(B39:C39)</f>
        <v>2161</v>
      </c>
      <c r="E39" s="62">
        <v>402.54</v>
      </c>
      <c r="F39" s="63">
        <f>E39/D39</f>
        <v>0.18627487274409996</v>
      </c>
      <c r="H39" s="59" t="s">
        <v>53</v>
      </c>
      <c r="I39" s="61">
        <f>B39-I35</f>
        <v>289</v>
      </c>
      <c r="J39" s="61">
        <f>C39-E35</f>
        <v>343</v>
      </c>
      <c r="K39" s="61">
        <f>SUM(I39:J39)</f>
        <v>632</v>
      </c>
      <c r="L39" s="72">
        <f>K39*F39</f>
        <v>117.72571957427117</v>
      </c>
      <c r="M39" s="63">
        <f>L39/K39</f>
        <v>0.18627487274409996</v>
      </c>
    </row>
    <row r="40" spans="1:43" s="2" customFormat="1" ht="15.6" x14ac:dyDescent="0.3"/>
    <row r="41" spans="1:43" s="2" customFormat="1" ht="15.6" x14ac:dyDescent="0.3"/>
    <row r="42" spans="1:43" s="2" customFormat="1" ht="15.6" x14ac:dyDescent="0.3"/>
    <row r="43" spans="1:43" s="2" customFormat="1" ht="15.6" x14ac:dyDescent="0.3">
      <c r="A43" s="400" t="s">
        <v>243</v>
      </c>
      <c r="D43" s="52">
        <v>29.733333333333334</v>
      </c>
      <c r="E43" s="52"/>
      <c r="F43" s="52">
        <v>1.0666666666666667</v>
      </c>
      <c r="G43" s="52"/>
      <c r="H43" s="52">
        <v>23.733333333333334</v>
      </c>
      <c r="I43" s="52"/>
      <c r="J43" s="52">
        <v>2.7</v>
      </c>
      <c r="K43" s="52">
        <v>51.741935483870968</v>
      </c>
      <c r="L43" s="52"/>
      <c r="M43" s="52">
        <v>7.0666666666666664</v>
      </c>
    </row>
    <row r="44" spans="1:43" s="2" customFormat="1" ht="15.6" x14ac:dyDescent="0.3">
      <c r="A44" s="369" t="s">
        <v>45</v>
      </c>
    </row>
    <row r="45" spans="1:43" s="2" customFormat="1" ht="53.4" x14ac:dyDescent="0.3">
      <c r="A45" s="399"/>
      <c r="B45" s="399"/>
      <c r="C45" s="399"/>
      <c r="D45" s="4" t="s">
        <v>7</v>
      </c>
      <c r="E45" s="402"/>
      <c r="F45" s="11" t="s">
        <v>23</v>
      </c>
      <c r="G45" s="399"/>
      <c r="H45" s="4" t="s">
        <v>21</v>
      </c>
      <c r="I45" s="402"/>
      <c r="J45" s="11" t="s">
        <v>24</v>
      </c>
      <c r="K45" s="4" t="s">
        <v>16</v>
      </c>
      <c r="L45" s="403"/>
      <c r="M45" s="64" t="s">
        <v>54</v>
      </c>
      <c r="N45" s="399"/>
    </row>
    <row r="46" spans="1:43" s="2" customFormat="1" ht="15.6" x14ac:dyDescent="0.3"/>
    <row r="47" spans="1:43" s="2" customFormat="1" ht="15.6" x14ac:dyDescent="0.3"/>
    <row r="48" spans="1:43" s="2" customFormat="1" ht="15.6" x14ac:dyDescent="0.3"/>
    <row r="49" s="2" customFormat="1" ht="15.6" x14ac:dyDescent="0.3"/>
    <row r="50" s="2" customFormat="1" ht="15.6" x14ac:dyDescent="0.3"/>
    <row r="51" s="2" customFormat="1" ht="15.6" x14ac:dyDescent="0.3"/>
    <row r="52" s="2" customFormat="1" ht="15.6" x14ac:dyDescent="0.3"/>
    <row r="53" s="2" customFormat="1" ht="15.6" x14ac:dyDescent="0.3"/>
    <row r="54" s="2" customFormat="1" ht="15.6" x14ac:dyDescent="0.3"/>
    <row r="55" s="2" customFormat="1" ht="15.6" x14ac:dyDescent="0.3"/>
    <row r="56" s="2" customFormat="1" ht="15.6" x14ac:dyDescent="0.3"/>
    <row r="57" s="2" customFormat="1" ht="15.6" x14ac:dyDescent="0.3"/>
    <row r="58" s="2" customFormat="1" ht="15.6" x14ac:dyDescent="0.3"/>
    <row r="59" s="2" customFormat="1" ht="15.6" x14ac:dyDescent="0.3"/>
    <row r="60" s="2" customFormat="1" ht="15.6" x14ac:dyDescent="0.3"/>
    <row r="61" s="2" customFormat="1" ht="15.6" x14ac:dyDescent="0.3"/>
    <row r="62" s="2" customFormat="1" ht="15.6" x14ac:dyDescent="0.3"/>
    <row r="63" s="2" customFormat="1" ht="15.6" x14ac:dyDescent="0.3"/>
    <row r="64" s="2" customFormat="1" ht="15.6" x14ac:dyDescent="0.3"/>
    <row r="65" s="2" customFormat="1" ht="15.6" x14ac:dyDescent="0.3"/>
    <row r="66" s="2" customFormat="1" ht="15.6" x14ac:dyDescent="0.3"/>
    <row r="67" s="2" customFormat="1" ht="15.6" x14ac:dyDescent="0.3"/>
    <row r="68" s="2" customFormat="1" ht="15.6" x14ac:dyDescent="0.3"/>
    <row r="69" s="2" customFormat="1" ht="15.6" x14ac:dyDescent="0.3"/>
    <row r="70" s="2" customFormat="1" ht="15.6" x14ac:dyDescent="0.3"/>
    <row r="71" s="2" customFormat="1" ht="15.6" x14ac:dyDescent="0.3"/>
    <row r="72" s="2" customFormat="1" ht="15.6" x14ac:dyDescent="0.3"/>
    <row r="73" s="2" customFormat="1" ht="15.6" x14ac:dyDescent="0.3"/>
    <row r="74" s="2" customFormat="1" ht="15.6" x14ac:dyDescent="0.3"/>
    <row r="75" s="2" customFormat="1" ht="15.6" x14ac:dyDescent="0.3"/>
    <row r="76" s="2" customFormat="1" ht="15.6" x14ac:dyDescent="0.3"/>
    <row r="77" s="2" customFormat="1" ht="15.6" x14ac:dyDescent="0.3"/>
    <row r="78" s="2" customFormat="1" ht="15.6" x14ac:dyDescent="0.3"/>
    <row r="79" s="2" customFormat="1" ht="15.6" x14ac:dyDescent="0.3"/>
    <row r="80" s="2" customFormat="1" ht="15.6" x14ac:dyDescent="0.3"/>
    <row r="81" s="2" customFormat="1" ht="15.6" x14ac:dyDescent="0.3"/>
    <row r="82" s="2" customFormat="1" ht="15.6" x14ac:dyDescent="0.3"/>
    <row r="83" s="2" customFormat="1" ht="15.6" x14ac:dyDescent="0.3"/>
    <row r="84" s="2" customFormat="1" ht="15.6" x14ac:dyDescent="0.3"/>
    <row r="85" s="2" customFormat="1" ht="15.6" x14ac:dyDescent="0.3"/>
    <row r="86" s="2" customFormat="1" ht="15.6" x14ac:dyDescent="0.3"/>
    <row r="87" s="2" customFormat="1" ht="15.6" x14ac:dyDescent="0.3"/>
    <row r="88" s="2" customFormat="1" ht="15.6" x14ac:dyDescent="0.3"/>
    <row r="89" s="2" customFormat="1" ht="15.6" x14ac:dyDescent="0.3"/>
    <row r="90" s="2" customFormat="1" ht="15.6" x14ac:dyDescent="0.3"/>
    <row r="91" s="2" customFormat="1" ht="15.6" x14ac:dyDescent="0.3"/>
    <row r="92" s="2" customFormat="1" ht="15.6" x14ac:dyDescent="0.3"/>
    <row r="93" s="2" customFormat="1" ht="15.6" x14ac:dyDescent="0.3"/>
    <row r="94" s="2" customFormat="1" ht="15.6" x14ac:dyDescent="0.3"/>
    <row r="95" s="2" customFormat="1" ht="15.6" x14ac:dyDescent="0.3"/>
    <row r="96" s="2" customFormat="1" ht="15.6" x14ac:dyDescent="0.3"/>
    <row r="97" s="2" customFormat="1" ht="15.6" x14ac:dyDescent="0.3"/>
    <row r="98" s="2" customFormat="1" ht="15.6" x14ac:dyDescent="0.3"/>
    <row r="99" s="2" customFormat="1" ht="15.6" x14ac:dyDescent="0.3"/>
    <row r="100" s="2" customFormat="1" ht="15.6" x14ac:dyDescent="0.3"/>
    <row r="101" s="2" customFormat="1" ht="15.6" x14ac:dyDescent="0.3"/>
    <row r="102" s="2" customFormat="1" ht="15.6" x14ac:dyDescent="0.3"/>
    <row r="103" s="2" customFormat="1" ht="15.6" x14ac:dyDescent="0.3"/>
    <row r="104" s="2" customFormat="1" ht="15.6" x14ac:dyDescent="0.3"/>
    <row r="105" s="2" customFormat="1" ht="15.6" x14ac:dyDescent="0.3"/>
    <row r="106" s="2" customFormat="1" ht="15.6" x14ac:dyDescent="0.3"/>
    <row r="107" s="2" customFormat="1" ht="15.6" x14ac:dyDescent="0.3"/>
    <row r="108" s="2" customFormat="1" ht="15.6" x14ac:dyDescent="0.3"/>
    <row r="109" s="2" customFormat="1" ht="15.6" x14ac:dyDescent="0.3"/>
    <row r="110" s="2" customFormat="1" ht="15.6" x14ac:dyDescent="0.3"/>
    <row r="111" s="2" customFormat="1" ht="15.6" x14ac:dyDescent="0.3"/>
    <row r="112" s="2" customFormat="1" ht="15.6" x14ac:dyDescent="0.3"/>
    <row r="113" s="2" customFormat="1" ht="15.6" x14ac:dyDescent="0.3"/>
    <row r="114" s="2" customFormat="1" ht="15.6" x14ac:dyDescent="0.3"/>
    <row r="115" s="2" customFormat="1" ht="15.6" x14ac:dyDescent="0.3"/>
    <row r="116" s="2" customFormat="1" ht="15.6" x14ac:dyDescent="0.3"/>
    <row r="117" s="2" customFormat="1" ht="15.6" x14ac:dyDescent="0.3"/>
    <row r="118" s="2" customFormat="1" ht="15.6" x14ac:dyDescent="0.3"/>
    <row r="119" s="2" customFormat="1" ht="15.6" x14ac:dyDescent="0.3"/>
    <row r="120" s="2" customFormat="1" ht="15.6" x14ac:dyDescent="0.3"/>
    <row r="121" s="2" customFormat="1" ht="15.6" x14ac:dyDescent="0.3"/>
    <row r="122" s="2" customFormat="1" ht="15.6" x14ac:dyDescent="0.3"/>
    <row r="123" s="2" customFormat="1" ht="15.6" x14ac:dyDescent="0.3"/>
    <row r="124" s="2" customFormat="1" ht="15.6" x14ac:dyDescent="0.3"/>
    <row r="125" s="2" customFormat="1" ht="15.6" x14ac:dyDescent="0.3"/>
    <row r="126" s="2" customFormat="1" ht="15.6" x14ac:dyDescent="0.3"/>
    <row r="127" s="2" customFormat="1" ht="15.6" x14ac:dyDescent="0.3"/>
    <row r="128" s="2" customFormat="1" ht="15.6" x14ac:dyDescent="0.3"/>
    <row r="129" s="2" customFormat="1" ht="15.6" x14ac:dyDescent="0.3"/>
    <row r="130" s="2" customFormat="1" ht="15.6" x14ac:dyDescent="0.3"/>
    <row r="131" s="2" customFormat="1" ht="15.6" x14ac:dyDescent="0.3"/>
    <row r="132" s="2" customFormat="1" ht="15.6" x14ac:dyDescent="0.3"/>
    <row r="133" s="2" customFormat="1" ht="15.6" x14ac:dyDescent="0.3"/>
    <row r="134" s="2" customFormat="1" ht="15.6" x14ac:dyDescent="0.3"/>
    <row r="135" s="2" customFormat="1" ht="15.6" x14ac:dyDescent="0.3"/>
    <row r="136" s="2" customFormat="1" ht="15.6" x14ac:dyDescent="0.3"/>
    <row r="137" s="2" customFormat="1" ht="15.6" x14ac:dyDescent="0.3"/>
    <row r="138" s="2" customFormat="1" ht="15.6" x14ac:dyDescent="0.3"/>
    <row r="139" s="2" customFormat="1" ht="15.6" x14ac:dyDescent="0.3"/>
    <row r="140" s="2" customFormat="1" ht="15.6" x14ac:dyDescent="0.3"/>
    <row r="141" s="2" customFormat="1" ht="15.6" x14ac:dyDescent="0.3"/>
    <row r="142" s="2" customFormat="1" ht="15.6" x14ac:dyDescent="0.3"/>
    <row r="143" s="2" customFormat="1" ht="15.6" x14ac:dyDescent="0.3"/>
    <row r="144" s="2" customFormat="1" ht="15.6" x14ac:dyDescent="0.3"/>
    <row r="145" s="2" customFormat="1" ht="15.6" x14ac:dyDescent="0.3"/>
    <row r="146" s="2" customFormat="1" ht="15.6" x14ac:dyDescent="0.3"/>
    <row r="147" s="2" customFormat="1" ht="15.6" x14ac:dyDescent="0.3"/>
    <row r="148" s="2" customFormat="1" ht="15.6" x14ac:dyDescent="0.3"/>
    <row r="149" s="2" customFormat="1" ht="15.6" x14ac:dyDescent="0.3"/>
    <row r="150" s="2" customFormat="1" ht="15.6" x14ac:dyDescent="0.3"/>
    <row r="151" s="2" customFormat="1" ht="15.6" x14ac:dyDescent="0.3"/>
    <row r="152" s="2" customFormat="1" ht="15.6" x14ac:dyDescent="0.3"/>
    <row r="153" s="2" customFormat="1" ht="15.6" x14ac:dyDescent="0.3"/>
    <row r="154" s="2" customFormat="1" ht="15.6" x14ac:dyDescent="0.3"/>
    <row r="155" s="2" customFormat="1" ht="15.6" x14ac:dyDescent="0.3"/>
    <row r="156" s="2" customFormat="1" ht="15.6" x14ac:dyDescent="0.3"/>
    <row r="157" s="2" customFormat="1" ht="15.6" x14ac:dyDescent="0.3"/>
    <row r="158" s="2" customFormat="1" ht="15.6" x14ac:dyDescent="0.3"/>
    <row r="159" s="2" customFormat="1" ht="15.6" x14ac:dyDescent="0.3"/>
    <row r="160" s="2" customFormat="1" ht="15.6" x14ac:dyDescent="0.3"/>
    <row r="161" s="2" customFormat="1" ht="15.6" x14ac:dyDescent="0.3"/>
    <row r="162" s="2" customFormat="1" ht="15.6" x14ac:dyDescent="0.3"/>
    <row r="163" s="2" customFormat="1" ht="15.6" x14ac:dyDescent="0.3"/>
    <row r="164" s="2" customFormat="1" ht="15.6" x14ac:dyDescent="0.3"/>
    <row r="165" s="2" customFormat="1" ht="15.6" x14ac:dyDescent="0.3"/>
    <row r="166" s="2" customFormat="1" ht="15.6" x14ac:dyDescent="0.3"/>
    <row r="167" s="2" customFormat="1" ht="15.6" x14ac:dyDescent="0.3"/>
    <row r="168" s="2" customFormat="1" ht="15.6" x14ac:dyDescent="0.3"/>
    <row r="169" s="2" customFormat="1" ht="15.6" x14ac:dyDescent="0.3"/>
    <row r="170" s="2" customFormat="1" ht="15.6" x14ac:dyDescent="0.3"/>
    <row r="171" s="2" customFormat="1" ht="15.6" x14ac:dyDescent="0.3"/>
    <row r="172" s="2" customFormat="1" ht="15.6" x14ac:dyDescent="0.3"/>
    <row r="173" s="2" customFormat="1" ht="15.6" x14ac:dyDescent="0.3"/>
    <row r="174" s="2" customFormat="1" ht="15.6" x14ac:dyDescent="0.3"/>
    <row r="175" s="2" customFormat="1" ht="15.6" x14ac:dyDescent="0.3"/>
    <row r="176" s="2" customFormat="1" ht="15.6" x14ac:dyDescent="0.3"/>
    <row r="177" spans="3:13" s="2" customFormat="1" ht="15.6" x14ac:dyDescent="0.3"/>
    <row r="178" spans="3:13" s="2" customFormat="1" ht="15.6" x14ac:dyDescent="0.3"/>
    <row r="179" spans="3:13" s="2" customFormat="1" ht="15.6" x14ac:dyDescent="0.3"/>
    <row r="180" spans="3:13" s="2" customFormat="1" ht="15.6" x14ac:dyDescent="0.3"/>
    <row r="181" spans="3:13" s="2" customFormat="1" ht="15.6" x14ac:dyDescent="0.3"/>
    <row r="182" spans="3:13" s="2" customFormat="1" ht="15.6" x14ac:dyDescent="0.3"/>
    <row r="183" spans="3:13" s="2" customFormat="1" ht="15.6" x14ac:dyDescent="0.3"/>
    <row r="184" spans="3:13" s="2" customFormat="1" ht="15.6" x14ac:dyDescent="0.3"/>
    <row r="185" spans="3:13" s="2" customFormat="1" ht="15.6" x14ac:dyDescent="0.3"/>
    <row r="186" spans="3:13" s="2" customFormat="1" ht="15.6" x14ac:dyDescent="0.3"/>
    <row r="187" spans="3:13" x14ac:dyDescent="0.25">
      <c r="C187" s="1"/>
      <c r="F187" s="1"/>
      <c r="G187" s="1"/>
      <c r="J187" s="1"/>
      <c r="M187" s="1"/>
    </row>
    <row r="188" spans="3:13" x14ac:dyDescent="0.25">
      <c r="C188" s="1"/>
      <c r="F188" s="1"/>
      <c r="G188" s="1"/>
      <c r="J188" s="1"/>
      <c r="M188" s="1"/>
    </row>
    <row r="189" spans="3:13" x14ac:dyDescent="0.25">
      <c r="C189" s="1"/>
      <c r="F189" s="1"/>
      <c r="G189" s="1"/>
      <c r="J189" s="1"/>
      <c r="M189" s="1"/>
    </row>
    <row r="190" spans="3:13" x14ac:dyDescent="0.25">
      <c r="C190" s="1"/>
      <c r="F190" s="1"/>
      <c r="G190" s="1"/>
      <c r="J190" s="1"/>
      <c r="M190" s="1"/>
    </row>
    <row r="191" spans="3:13" x14ac:dyDescent="0.25">
      <c r="C191" s="1"/>
      <c r="F191" s="1"/>
      <c r="G191" s="1"/>
      <c r="J191" s="1"/>
      <c r="M191" s="1"/>
    </row>
    <row r="192" spans="3:13" x14ac:dyDescent="0.25">
      <c r="C192" s="1"/>
      <c r="F192" s="1"/>
      <c r="G192" s="1"/>
      <c r="J192" s="1"/>
      <c r="M192" s="1"/>
    </row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="1" customFormat="1" x14ac:dyDescent="0.25"/>
    <row r="1314" s="1" customFormat="1" x14ac:dyDescent="0.25"/>
    <row r="1315" s="1" customFormat="1" x14ac:dyDescent="0.25"/>
    <row r="1316" s="1" customFormat="1" x14ac:dyDescent="0.25"/>
    <row r="1317" s="1" customFormat="1" x14ac:dyDescent="0.25"/>
    <row r="1318" s="1" customFormat="1" x14ac:dyDescent="0.25"/>
    <row r="1319" s="1" customFormat="1" x14ac:dyDescent="0.25"/>
    <row r="1320" s="1" customFormat="1" x14ac:dyDescent="0.25"/>
    <row r="1321" s="1" customFormat="1" x14ac:dyDescent="0.25"/>
    <row r="1322" s="1" customFormat="1" x14ac:dyDescent="0.25"/>
    <row r="1323" s="1" customFormat="1" x14ac:dyDescent="0.25"/>
    <row r="1324" s="1" customFormat="1" x14ac:dyDescent="0.25"/>
    <row r="1325" s="1" customFormat="1" x14ac:dyDescent="0.25"/>
    <row r="1326" s="1" customFormat="1" x14ac:dyDescent="0.25"/>
    <row r="1327" s="1" customFormat="1" x14ac:dyDescent="0.25"/>
    <row r="1328" s="1" customFormat="1" x14ac:dyDescent="0.25"/>
    <row r="1329" s="1" customFormat="1" x14ac:dyDescent="0.25"/>
    <row r="1330" s="1" customFormat="1" x14ac:dyDescent="0.25"/>
    <row r="1331" s="1" customFormat="1" x14ac:dyDescent="0.25"/>
    <row r="1332" s="1" customFormat="1" x14ac:dyDescent="0.25"/>
    <row r="1333" s="1" customFormat="1" x14ac:dyDescent="0.25"/>
    <row r="1334" s="1" customFormat="1" x14ac:dyDescent="0.25"/>
    <row r="1335" s="1" customFormat="1" x14ac:dyDescent="0.25"/>
    <row r="1336" s="1" customFormat="1" x14ac:dyDescent="0.25"/>
    <row r="1337" s="1" customFormat="1" x14ac:dyDescent="0.25"/>
    <row r="1338" s="1" customFormat="1" x14ac:dyDescent="0.25"/>
    <row r="1339" s="1" customFormat="1" x14ac:dyDescent="0.25"/>
    <row r="1340" s="1" customFormat="1" x14ac:dyDescent="0.25"/>
    <row r="1341" s="1" customFormat="1" x14ac:dyDescent="0.25"/>
    <row r="1342" s="1" customFormat="1" x14ac:dyDescent="0.25"/>
    <row r="1343" s="1" customFormat="1" x14ac:dyDescent="0.25"/>
    <row r="1344" s="1" customFormat="1" x14ac:dyDescent="0.25"/>
    <row r="1345" s="1" customFormat="1" x14ac:dyDescent="0.25"/>
    <row r="1346" s="1" customFormat="1" x14ac:dyDescent="0.25"/>
    <row r="1347" s="1" customFormat="1" x14ac:dyDescent="0.25"/>
    <row r="1348" s="1" customFormat="1" x14ac:dyDescent="0.25"/>
    <row r="1349" s="1" customFormat="1" x14ac:dyDescent="0.25"/>
    <row r="1350" s="1" customFormat="1" x14ac:dyDescent="0.25"/>
    <row r="1351" s="1" customFormat="1" x14ac:dyDescent="0.25"/>
    <row r="1352" s="1" customFormat="1" x14ac:dyDescent="0.25"/>
    <row r="1353" s="1" customFormat="1" x14ac:dyDescent="0.25"/>
    <row r="1354" s="1" customFormat="1" x14ac:dyDescent="0.25"/>
    <row r="1355" s="1" customFormat="1" x14ac:dyDescent="0.25"/>
    <row r="1356" s="1" customFormat="1" x14ac:dyDescent="0.25"/>
    <row r="1357" s="1" customFormat="1" x14ac:dyDescent="0.25"/>
    <row r="1358" s="1" customFormat="1" x14ac:dyDescent="0.25"/>
    <row r="1359" s="1" customFormat="1" x14ac:dyDescent="0.25"/>
    <row r="1360" s="1" customFormat="1" x14ac:dyDescent="0.25"/>
    <row r="1361" s="1" customFormat="1" x14ac:dyDescent="0.25"/>
    <row r="1362" s="1" customFormat="1" x14ac:dyDescent="0.25"/>
    <row r="1363" s="1" customFormat="1" x14ac:dyDescent="0.25"/>
    <row r="1364" s="1" customFormat="1" x14ac:dyDescent="0.25"/>
    <row r="1365" s="1" customFormat="1" x14ac:dyDescent="0.25"/>
    <row r="1366" s="1" customFormat="1" x14ac:dyDescent="0.25"/>
    <row r="1367" s="1" customFormat="1" x14ac:dyDescent="0.25"/>
    <row r="1368" s="1" customFormat="1" x14ac:dyDescent="0.25"/>
    <row r="1369" s="1" customFormat="1" x14ac:dyDescent="0.25"/>
    <row r="1370" s="1" customFormat="1" x14ac:dyDescent="0.25"/>
    <row r="1371" s="1" customFormat="1" x14ac:dyDescent="0.25"/>
    <row r="1372" s="1" customFormat="1" x14ac:dyDescent="0.25"/>
    <row r="1373" s="1" customFormat="1" x14ac:dyDescent="0.25"/>
    <row r="1374" s="1" customFormat="1" x14ac:dyDescent="0.25"/>
    <row r="1375" s="1" customFormat="1" x14ac:dyDescent="0.25"/>
    <row r="1376" s="1" customFormat="1" x14ac:dyDescent="0.25"/>
    <row r="1377" s="1" customFormat="1" x14ac:dyDescent="0.25"/>
    <row r="1378" s="1" customFormat="1" x14ac:dyDescent="0.25"/>
    <row r="1379" s="1" customFormat="1" x14ac:dyDescent="0.25"/>
    <row r="1380" s="1" customFormat="1" x14ac:dyDescent="0.25"/>
    <row r="1381" s="1" customFormat="1" x14ac:dyDescent="0.25"/>
    <row r="1382" s="1" customFormat="1" x14ac:dyDescent="0.25"/>
    <row r="1383" s="1" customFormat="1" x14ac:dyDescent="0.25"/>
    <row r="1384" s="1" customFormat="1" x14ac:dyDescent="0.25"/>
    <row r="1385" s="1" customFormat="1" x14ac:dyDescent="0.25"/>
    <row r="1386" s="1" customFormat="1" x14ac:dyDescent="0.25"/>
    <row r="1387" s="1" customFormat="1" x14ac:dyDescent="0.25"/>
    <row r="1388" s="1" customFormat="1" x14ac:dyDescent="0.25"/>
    <row r="1389" s="1" customFormat="1" x14ac:dyDescent="0.25"/>
    <row r="1390" s="1" customFormat="1" x14ac:dyDescent="0.25"/>
    <row r="1391" s="1" customFormat="1" x14ac:dyDescent="0.25"/>
    <row r="1392" s="1" customFormat="1" x14ac:dyDescent="0.25"/>
    <row r="1393" s="1" customFormat="1" x14ac:dyDescent="0.25"/>
    <row r="1394" s="1" customFormat="1" x14ac:dyDescent="0.25"/>
    <row r="1395" s="1" customFormat="1" x14ac:dyDescent="0.25"/>
    <row r="1396" s="1" customFormat="1" x14ac:dyDescent="0.25"/>
    <row r="1397" s="1" customFormat="1" x14ac:dyDescent="0.25"/>
    <row r="1398" s="1" customFormat="1" x14ac:dyDescent="0.25"/>
    <row r="1399" s="1" customFormat="1" x14ac:dyDescent="0.25"/>
    <row r="1400" s="1" customFormat="1" x14ac:dyDescent="0.25"/>
    <row r="1401" s="1" customFormat="1" x14ac:dyDescent="0.25"/>
    <row r="1402" s="1" customFormat="1" x14ac:dyDescent="0.25"/>
    <row r="1403" s="1" customFormat="1" x14ac:dyDescent="0.25"/>
    <row r="1404" s="1" customFormat="1" x14ac:dyDescent="0.25"/>
    <row r="1405" s="1" customFormat="1" x14ac:dyDescent="0.25"/>
    <row r="1406" s="1" customFormat="1" x14ac:dyDescent="0.25"/>
    <row r="1407" s="1" customFormat="1" x14ac:dyDescent="0.25"/>
    <row r="1408" s="1" customFormat="1" x14ac:dyDescent="0.25"/>
    <row r="1409" s="1" customFormat="1" x14ac:dyDescent="0.25"/>
    <row r="1410" s="1" customFormat="1" x14ac:dyDescent="0.25"/>
    <row r="1411" s="1" customFormat="1" x14ac:dyDescent="0.25"/>
    <row r="1412" s="1" customFormat="1" x14ac:dyDescent="0.25"/>
    <row r="1413" s="1" customFormat="1" x14ac:dyDescent="0.25"/>
    <row r="1414" s="1" customFormat="1" x14ac:dyDescent="0.25"/>
    <row r="1415" s="1" customFormat="1" x14ac:dyDescent="0.25"/>
    <row r="1416" s="1" customFormat="1" x14ac:dyDescent="0.25"/>
    <row r="1417" s="1" customFormat="1" x14ac:dyDescent="0.25"/>
    <row r="1418" s="1" customFormat="1" x14ac:dyDescent="0.25"/>
    <row r="1419" s="1" customFormat="1" x14ac:dyDescent="0.25"/>
    <row r="1420" s="1" customFormat="1" x14ac:dyDescent="0.25"/>
    <row r="1421" s="1" customFormat="1" x14ac:dyDescent="0.25"/>
    <row r="1422" s="1" customFormat="1" x14ac:dyDescent="0.25"/>
    <row r="1423" s="1" customFormat="1" x14ac:dyDescent="0.25"/>
    <row r="1424" s="1" customFormat="1" x14ac:dyDescent="0.25"/>
    <row r="1425" s="1" customFormat="1" x14ac:dyDescent="0.25"/>
    <row r="1426" s="1" customFormat="1" x14ac:dyDescent="0.25"/>
    <row r="1427" s="1" customFormat="1" x14ac:dyDescent="0.25"/>
    <row r="1428" s="1" customFormat="1" x14ac:dyDescent="0.25"/>
    <row r="1429" s="1" customFormat="1" x14ac:dyDescent="0.25"/>
    <row r="1430" s="1" customFormat="1" x14ac:dyDescent="0.25"/>
    <row r="1431" s="1" customFormat="1" x14ac:dyDescent="0.25"/>
    <row r="1432" s="1" customFormat="1" x14ac:dyDescent="0.25"/>
    <row r="1433" s="1" customFormat="1" x14ac:dyDescent="0.25"/>
    <row r="1434" s="1" customFormat="1" x14ac:dyDescent="0.25"/>
    <row r="1435" s="1" customFormat="1" x14ac:dyDescent="0.25"/>
    <row r="1436" s="1" customFormat="1" x14ac:dyDescent="0.25"/>
    <row r="1437" s="1" customFormat="1" x14ac:dyDescent="0.25"/>
    <row r="1438" s="1" customFormat="1" x14ac:dyDescent="0.25"/>
    <row r="1439" s="1" customFormat="1" x14ac:dyDescent="0.25"/>
    <row r="1440" s="1" customFormat="1" x14ac:dyDescent="0.25"/>
    <row r="1441" s="1" customFormat="1" x14ac:dyDescent="0.25"/>
    <row r="1442" s="1" customFormat="1" x14ac:dyDescent="0.25"/>
    <row r="1443" s="1" customFormat="1" x14ac:dyDescent="0.25"/>
    <row r="1444" s="1" customFormat="1" x14ac:dyDescent="0.25"/>
    <row r="1445" s="1" customFormat="1" x14ac:dyDescent="0.25"/>
    <row r="1446" s="1" customFormat="1" x14ac:dyDescent="0.25"/>
    <row r="1447" s="1" customFormat="1" x14ac:dyDescent="0.25"/>
    <row r="1448" s="1" customFormat="1" x14ac:dyDescent="0.25"/>
    <row r="1449" s="1" customFormat="1" x14ac:dyDescent="0.25"/>
    <row r="1450" s="1" customFormat="1" x14ac:dyDescent="0.25"/>
    <row r="1451" s="1" customFormat="1" x14ac:dyDescent="0.25"/>
    <row r="1452" s="1" customFormat="1" x14ac:dyDescent="0.25"/>
    <row r="1453" s="1" customFormat="1" x14ac:dyDescent="0.25"/>
    <row r="1454" s="1" customFormat="1" x14ac:dyDescent="0.25"/>
    <row r="1455" s="1" customFormat="1" x14ac:dyDescent="0.25"/>
    <row r="1456" s="1" customFormat="1" x14ac:dyDescent="0.25"/>
    <row r="1457" s="1" customFormat="1" x14ac:dyDescent="0.25"/>
    <row r="1458" s="1" customFormat="1" x14ac:dyDescent="0.25"/>
    <row r="1459" s="1" customFormat="1" x14ac:dyDescent="0.25"/>
    <row r="1460" s="1" customFormat="1" x14ac:dyDescent="0.25"/>
    <row r="1461" s="1" customFormat="1" x14ac:dyDescent="0.25"/>
    <row r="1462" s="1" customFormat="1" x14ac:dyDescent="0.25"/>
    <row r="1463" s="1" customFormat="1" x14ac:dyDescent="0.25"/>
    <row r="1464" s="1" customFormat="1" x14ac:dyDescent="0.25"/>
    <row r="1465" s="1" customFormat="1" x14ac:dyDescent="0.25"/>
    <row r="1466" s="1" customFormat="1" x14ac:dyDescent="0.25"/>
    <row r="1467" s="1" customFormat="1" x14ac:dyDescent="0.25"/>
    <row r="1468" s="1" customFormat="1" x14ac:dyDescent="0.25"/>
    <row r="1469" s="1" customFormat="1" x14ac:dyDescent="0.25"/>
    <row r="1470" s="1" customFormat="1" x14ac:dyDescent="0.25"/>
    <row r="1471" s="1" customFormat="1" x14ac:dyDescent="0.25"/>
    <row r="1472" s="1" customFormat="1" x14ac:dyDescent="0.25"/>
    <row r="1473" s="1" customFormat="1" x14ac:dyDescent="0.25"/>
    <row r="1474" s="1" customFormat="1" x14ac:dyDescent="0.25"/>
    <row r="1475" s="1" customFormat="1" x14ac:dyDescent="0.25"/>
    <row r="1476" s="1" customFormat="1" x14ac:dyDescent="0.25"/>
    <row r="1477" s="1" customFormat="1" x14ac:dyDescent="0.25"/>
    <row r="1478" s="1" customFormat="1" x14ac:dyDescent="0.25"/>
    <row r="1479" s="1" customFormat="1" x14ac:dyDescent="0.25"/>
    <row r="1480" s="1" customFormat="1" x14ac:dyDescent="0.25"/>
    <row r="1481" s="1" customFormat="1" x14ac:dyDescent="0.25"/>
    <row r="1482" s="1" customFormat="1" x14ac:dyDescent="0.25"/>
    <row r="1483" s="1" customFormat="1" x14ac:dyDescent="0.25"/>
    <row r="1484" s="1" customFormat="1" x14ac:dyDescent="0.25"/>
    <row r="1485" s="1" customFormat="1" x14ac:dyDescent="0.25"/>
    <row r="1486" s="1" customFormat="1" x14ac:dyDescent="0.25"/>
    <row r="1487" s="1" customFormat="1" x14ac:dyDescent="0.25"/>
    <row r="1488" s="1" customFormat="1" x14ac:dyDescent="0.25"/>
    <row r="1489" s="1" customFormat="1" x14ac:dyDescent="0.25"/>
    <row r="1490" s="1" customFormat="1" x14ac:dyDescent="0.25"/>
    <row r="1491" s="1" customFormat="1" x14ac:dyDescent="0.25"/>
    <row r="1492" s="1" customFormat="1" x14ac:dyDescent="0.25"/>
    <row r="1493" s="1" customFormat="1" x14ac:dyDescent="0.25"/>
    <row r="1494" s="1" customFormat="1" x14ac:dyDescent="0.25"/>
    <row r="1495" s="1" customFormat="1" x14ac:dyDescent="0.25"/>
    <row r="1496" s="1" customFormat="1" x14ac:dyDescent="0.25"/>
    <row r="1497" s="1" customFormat="1" x14ac:dyDescent="0.25"/>
    <row r="1498" s="1" customFormat="1" x14ac:dyDescent="0.25"/>
    <row r="1499" s="1" customFormat="1" x14ac:dyDescent="0.25"/>
    <row r="1500" s="1" customFormat="1" x14ac:dyDescent="0.25"/>
    <row r="1501" s="1" customFormat="1" x14ac:dyDescent="0.25"/>
    <row r="1502" s="1" customFormat="1" x14ac:dyDescent="0.25"/>
    <row r="1503" s="1" customFormat="1" x14ac:dyDescent="0.25"/>
    <row r="1504" s="1" customFormat="1" x14ac:dyDescent="0.25"/>
    <row r="1505" s="1" customFormat="1" x14ac:dyDescent="0.25"/>
    <row r="1506" s="1" customFormat="1" x14ac:dyDescent="0.25"/>
    <row r="1507" s="1" customFormat="1" x14ac:dyDescent="0.25"/>
    <row r="1508" s="1" customFormat="1" x14ac:dyDescent="0.25"/>
    <row r="1509" s="1" customFormat="1" x14ac:dyDescent="0.25"/>
    <row r="1510" s="1" customFormat="1" x14ac:dyDescent="0.25"/>
    <row r="1511" s="1" customFormat="1" x14ac:dyDescent="0.25"/>
    <row r="1512" s="1" customFormat="1" x14ac:dyDescent="0.25"/>
    <row r="1513" s="1" customFormat="1" x14ac:dyDescent="0.25"/>
    <row r="1514" s="1" customFormat="1" x14ac:dyDescent="0.25"/>
    <row r="1515" s="1" customFormat="1" x14ac:dyDescent="0.25"/>
    <row r="1516" s="1" customFormat="1" x14ac:dyDescent="0.25"/>
    <row r="1517" s="1" customFormat="1" x14ac:dyDescent="0.25"/>
    <row r="1518" s="1" customFormat="1" x14ac:dyDescent="0.25"/>
    <row r="1519" s="1" customFormat="1" x14ac:dyDescent="0.25"/>
    <row r="1520" s="1" customFormat="1" x14ac:dyDescent="0.25"/>
    <row r="1521" s="1" customFormat="1" x14ac:dyDescent="0.25"/>
    <row r="1522" s="1" customFormat="1" x14ac:dyDescent="0.25"/>
    <row r="1523" s="1" customFormat="1" x14ac:dyDescent="0.25"/>
    <row r="1524" s="1" customFormat="1" x14ac:dyDescent="0.25"/>
    <row r="1525" s="1" customFormat="1" x14ac:dyDescent="0.25"/>
    <row r="1526" s="1" customFormat="1" x14ac:dyDescent="0.25"/>
    <row r="1527" s="1" customFormat="1" x14ac:dyDescent="0.25"/>
    <row r="1528" s="1" customFormat="1" x14ac:dyDescent="0.25"/>
    <row r="1529" s="1" customFormat="1" x14ac:dyDescent="0.25"/>
    <row r="1530" s="1" customFormat="1" x14ac:dyDescent="0.25"/>
    <row r="1531" s="1" customFormat="1" x14ac:dyDescent="0.25"/>
    <row r="1532" s="1" customFormat="1" x14ac:dyDescent="0.25"/>
    <row r="1533" s="1" customFormat="1" x14ac:dyDescent="0.25"/>
    <row r="1534" s="1" customFormat="1" x14ac:dyDescent="0.25"/>
    <row r="1535" s="1" customFormat="1" x14ac:dyDescent="0.25"/>
    <row r="1536" s="1" customFormat="1" x14ac:dyDescent="0.25"/>
    <row r="1537" s="1" customFormat="1" x14ac:dyDescent="0.25"/>
    <row r="1538" s="1" customFormat="1" x14ac:dyDescent="0.25"/>
    <row r="1539" s="1" customFormat="1" x14ac:dyDescent="0.25"/>
    <row r="1540" s="1" customFormat="1" x14ac:dyDescent="0.25"/>
    <row r="1541" s="1" customFormat="1" x14ac:dyDescent="0.25"/>
    <row r="1542" s="1" customFormat="1" x14ac:dyDescent="0.25"/>
    <row r="1543" s="1" customFormat="1" x14ac:dyDescent="0.25"/>
    <row r="1544" s="1" customFormat="1" x14ac:dyDescent="0.25"/>
    <row r="1545" s="1" customFormat="1" x14ac:dyDescent="0.25"/>
    <row r="1546" s="1" customFormat="1" x14ac:dyDescent="0.25"/>
    <row r="1547" s="1" customFormat="1" x14ac:dyDescent="0.25"/>
    <row r="1548" s="1" customFormat="1" x14ac:dyDescent="0.25"/>
    <row r="1549" s="1" customFormat="1" x14ac:dyDescent="0.25"/>
    <row r="1550" s="1" customFormat="1" x14ac:dyDescent="0.25"/>
    <row r="1551" s="1" customFormat="1" x14ac:dyDescent="0.25"/>
    <row r="1552" s="1" customFormat="1" x14ac:dyDescent="0.25"/>
    <row r="1553" s="1" customFormat="1" x14ac:dyDescent="0.25"/>
    <row r="1554" s="1" customFormat="1" x14ac:dyDescent="0.25"/>
    <row r="1555" s="1" customFormat="1" x14ac:dyDescent="0.25"/>
    <row r="1556" s="1" customFormat="1" x14ac:dyDescent="0.25"/>
    <row r="1557" s="1" customFormat="1" x14ac:dyDescent="0.25"/>
    <row r="1558" s="1" customFormat="1" x14ac:dyDescent="0.25"/>
    <row r="1559" s="1" customFormat="1" x14ac:dyDescent="0.25"/>
    <row r="1560" s="1" customFormat="1" x14ac:dyDescent="0.25"/>
    <row r="1561" s="1" customFormat="1" x14ac:dyDescent="0.25"/>
    <row r="1562" s="1" customFormat="1" x14ac:dyDescent="0.25"/>
    <row r="1563" s="1" customFormat="1" x14ac:dyDescent="0.25"/>
    <row r="1564" s="1" customFormat="1" x14ac:dyDescent="0.25"/>
    <row r="1565" s="1" customFormat="1" x14ac:dyDescent="0.25"/>
    <row r="1566" s="1" customFormat="1" x14ac:dyDescent="0.25"/>
    <row r="1567" s="1" customFormat="1" x14ac:dyDescent="0.25"/>
    <row r="1568" s="1" customFormat="1" x14ac:dyDescent="0.25"/>
    <row r="1569" s="1" customFormat="1" x14ac:dyDescent="0.25"/>
    <row r="1570" s="1" customFormat="1" x14ac:dyDescent="0.25"/>
    <row r="1571" s="1" customFormat="1" x14ac:dyDescent="0.25"/>
    <row r="1572" s="1" customFormat="1" x14ac:dyDescent="0.25"/>
    <row r="1573" s="1" customFormat="1" x14ac:dyDescent="0.25"/>
    <row r="1574" s="1" customFormat="1" x14ac:dyDescent="0.25"/>
    <row r="1575" s="1" customFormat="1" x14ac:dyDescent="0.25"/>
    <row r="1576" s="1" customFormat="1" x14ac:dyDescent="0.25"/>
    <row r="1577" s="1" customFormat="1" x14ac:dyDescent="0.25"/>
    <row r="1578" s="1" customFormat="1" x14ac:dyDescent="0.25"/>
    <row r="1579" s="1" customFormat="1" x14ac:dyDescent="0.25"/>
    <row r="1580" s="1" customFormat="1" x14ac:dyDescent="0.25"/>
    <row r="1581" s="1" customFormat="1" x14ac:dyDescent="0.25"/>
    <row r="1582" s="1" customFormat="1" x14ac:dyDescent="0.25"/>
    <row r="1583" s="1" customFormat="1" x14ac:dyDescent="0.25"/>
    <row r="1584" s="1" customFormat="1" x14ac:dyDescent="0.25"/>
    <row r="1585" s="1" customFormat="1" x14ac:dyDescent="0.25"/>
    <row r="1586" s="1" customFormat="1" x14ac:dyDescent="0.25"/>
    <row r="1587" s="1" customFormat="1" x14ac:dyDescent="0.25"/>
    <row r="1588" s="1" customFormat="1" x14ac:dyDescent="0.25"/>
    <row r="1589" s="1" customFormat="1" x14ac:dyDescent="0.25"/>
    <row r="1590" s="1" customFormat="1" x14ac:dyDescent="0.25"/>
    <row r="1591" s="1" customFormat="1" x14ac:dyDescent="0.25"/>
    <row r="1592" s="1" customFormat="1" x14ac:dyDescent="0.25"/>
    <row r="1593" s="1" customFormat="1" x14ac:dyDescent="0.25"/>
    <row r="1594" s="1" customFormat="1" x14ac:dyDescent="0.25"/>
    <row r="1595" s="1" customFormat="1" x14ac:dyDescent="0.25"/>
    <row r="1596" s="1" customFormat="1" x14ac:dyDescent="0.25"/>
    <row r="1597" s="1" customFormat="1" x14ac:dyDescent="0.25"/>
    <row r="1598" s="1" customFormat="1" x14ac:dyDescent="0.25"/>
    <row r="1599" s="1" customFormat="1" x14ac:dyDescent="0.25"/>
    <row r="1600" s="1" customFormat="1" x14ac:dyDescent="0.25"/>
    <row r="1601" s="1" customFormat="1" x14ac:dyDescent="0.25"/>
    <row r="1602" s="1" customFormat="1" x14ac:dyDescent="0.25"/>
    <row r="1603" s="1" customFormat="1" x14ac:dyDescent="0.25"/>
    <row r="1604" s="1" customFormat="1" x14ac:dyDescent="0.25"/>
    <row r="1605" s="1" customFormat="1" x14ac:dyDescent="0.25"/>
    <row r="1606" s="1" customFormat="1" x14ac:dyDescent="0.25"/>
    <row r="1607" s="1" customFormat="1" x14ac:dyDescent="0.25"/>
    <row r="1608" s="1" customFormat="1" x14ac:dyDescent="0.25"/>
    <row r="1609" s="1" customFormat="1" x14ac:dyDescent="0.25"/>
    <row r="1610" s="1" customFormat="1" x14ac:dyDescent="0.25"/>
    <row r="1611" s="1" customFormat="1" x14ac:dyDescent="0.25"/>
    <row r="1612" s="1" customFormat="1" x14ac:dyDescent="0.25"/>
    <row r="1613" s="1" customFormat="1" x14ac:dyDescent="0.25"/>
    <row r="1614" s="1" customFormat="1" x14ac:dyDescent="0.25"/>
    <row r="1615" s="1" customFormat="1" x14ac:dyDescent="0.25"/>
    <row r="1616" s="1" customFormat="1" x14ac:dyDescent="0.25"/>
    <row r="1617" s="1" customFormat="1" x14ac:dyDescent="0.25"/>
    <row r="1618" s="1" customFormat="1" x14ac:dyDescent="0.25"/>
    <row r="1619" s="1" customFormat="1" x14ac:dyDescent="0.25"/>
    <row r="1620" s="1" customFormat="1" x14ac:dyDescent="0.25"/>
    <row r="1621" s="1" customFormat="1" x14ac:dyDescent="0.25"/>
    <row r="1622" s="1" customFormat="1" x14ac:dyDescent="0.25"/>
    <row r="1623" s="1" customFormat="1" x14ac:dyDescent="0.25"/>
    <row r="1624" s="1" customFormat="1" x14ac:dyDescent="0.25"/>
    <row r="1625" s="1" customFormat="1" x14ac:dyDescent="0.25"/>
    <row r="1626" s="1" customFormat="1" x14ac:dyDescent="0.25"/>
    <row r="1627" s="1" customFormat="1" x14ac:dyDescent="0.25"/>
    <row r="1628" s="1" customFormat="1" x14ac:dyDescent="0.25"/>
    <row r="1629" s="1" customFormat="1" x14ac:dyDescent="0.25"/>
    <row r="1630" s="1" customFormat="1" x14ac:dyDescent="0.25"/>
    <row r="1631" s="1" customFormat="1" x14ac:dyDescent="0.25"/>
    <row r="1632" s="1" customFormat="1" x14ac:dyDescent="0.25"/>
    <row r="1633" s="1" customFormat="1" x14ac:dyDescent="0.25"/>
    <row r="1634" s="1" customFormat="1" x14ac:dyDescent="0.25"/>
    <row r="1635" s="1" customFormat="1" x14ac:dyDescent="0.25"/>
    <row r="1636" s="1" customFormat="1" x14ac:dyDescent="0.25"/>
    <row r="1637" s="1" customFormat="1" x14ac:dyDescent="0.25"/>
    <row r="1638" s="1" customFormat="1" x14ac:dyDescent="0.25"/>
    <row r="1639" s="1" customFormat="1" x14ac:dyDescent="0.25"/>
    <row r="1640" s="1" customFormat="1" x14ac:dyDescent="0.25"/>
    <row r="1641" s="1" customFormat="1" x14ac:dyDescent="0.25"/>
    <row r="1642" s="1" customFormat="1" x14ac:dyDescent="0.25"/>
    <row r="1643" s="1" customFormat="1" x14ac:dyDescent="0.25"/>
    <row r="1644" s="1" customFormat="1" x14ac:dyDescent="0.25"/>
    <row r="1645" s="1" customFormat="1" x14ac:dyDescent="0.25"/>
    <row r="1646" s="1" customFormat="1" x14ac:dyDescent="0.25"/>
    <row r="1647" s="1" customFormat="1" x14ac:dyDescent="0.25"/>
    <row r="1648" s="1" customFormat="1" x14ac:dyDescent="0.25"/>
    <row r="1649" s="1" customFormat="1" x14ac:dyDescent="0.25"/>
    <row r="1650" s="1" customFormat="1" x14ac:dyDescent="0.25"/>
    <row r="1651" s="1" customFormat="1" x14ac:dyDescent="0.25"/>
    <row r="1652" s="1" customFormat="1" x14ac:dyDescent="0.25"/>
    <row r="1653" s="1" customFormat="1" x14ac:dyDescent="0.25"/>
    <row r="1654" s="1" customFormat="1" x14ac:dyDescent="0.25"/>
    <row r="1655" s="1" customFormat="1" x14ac:dyDescent="0.25"/>
    <row r="1656" s="1" customFormat="1" x14ac:dyDescent="0.25"/>
    <row r="1657" s="1" customFormat="1" x14ac:dyDescent="0.25"/>
    <row r="1658" s="1" customFormat="1" x14ac:dyDescent="0.25"/>
    <row r="1659" s="1" customFormat="1" x14ac:dyDescent="0.25"/>
    <row r="1660" s="1" customFormat="1" x14ac:dyDescent="0.25"/>
    <row r="1661" s="1" customFormat="1" x14ac:dyDescent="0.25"/>
    <row r="1662" s="1" customFormat="1" x14ac:dyDescent="0.25"/>
    <row r="1663" s="1" customFormat="1" x14ac:dyDescent="0.25"/>
    <row r="1664" s="1" customFormat="1" x14ac:dyDescent="0.25"/>
    <row r="1665" s="1" customFormat="1" x14ac:dyDescent="0.25"/>
    <row r="1666" s="1" customFormat="1" x14ac:dyDescent="0.25"/>
    <row r="1667" s="1" customFormat="1" x14ac:dyDescent="0.25"/>
    <row r="1668" s="1" customFormat="1" x14ac:dyDescent="0.25"/>
    <row r="1669" s="1" customFormat="1" x14ac:dyDescent="0.25"/>
    <row r="1670" s="1" customFormat="1" x14ac:dyDescent="0.25"/>
    <row r="1671" s="1" customFormat="1" x14ac:dyDescent="0.25"/>
    <row r="1672" s="1" customFormat="1" x14ac:dyDescent="0.25"/>
    <row r="1673" s="1" customFormat="1" x14ac:dyDescent="0.25"/>
    <row r="1674" s="1" customFormat="1" x14ac:dyDescent="0.25"/>
    <row r="1675" s="1" customFormat="1" x14ac:dyDescent="0.25"/>
    <row r="1676" s="1" customFormat="1" x14ac:dyDescent="0.25"/>
    <row r="1677" s="1" customFormat="1" x14ac:dyDescent="0.25"/>
    <row r="1678" s="1" customFormat="1" x14ac:dyDescent="0.25"/>
    <row r="1679" s="1" customFormat="1" x14ac:dyDescent="0.25"/>
    <row r="1680" s="1" customFormat="1" x14ac:dyDescent="0.25"/>
    <row r="1681" s="1" customFormat="1" x14ac:dyDescent="0.25"/>
    <row r="1682" s="1" customFormat="1" x14ac:dyDescent="0.25"/>
    <row r="1683" s="1" customFormat="1" x14ac:dyDescent="0.25"/>
    <row r="1684" s="1" customFormat="1" x14ac:dyDescent="0.25"/>
    <row r="1685" s="1" customFormat="1" x14ac:dyDescent="0.25"/>
    <row r="1686" s="1" customFormat="1" x14ac:dyDescent="0.25"/>
    <row r="1687" s="1" customFormat="1" x14ac:dyDescent="0.25"/>
    <row r="1688" s="1" customFormat="1" x14ac:dyDescent="0.25"/>
    <row r="1689" s="1" customFormat="1" x14ac:dyDescent="0.25"/>
    <row r="1690" s="1" customFormat="1" x14ac:dyDescent="0.25"/>
    <row r="1691" s="1" customFormat="1" x14ac:dyDescent="0.25"/>
    <row r="1692" s="1" customFormat="1" x14ac:dyDescent="0.25"/>
    <row r="1693" s="1" customFormat="1" x14ac:dyDescent="0.25"/>
    <row r="1694" s="1" customFormat="1" x14ac:dyDescent="0.25"/>
    <row r="1695" s="1" customFormat="1" x14ac:dyDescent="0.25"/>
    <row r="1696" s="1" customFormat="1" x14ac:dyDescent="0.25"/>
    <row r="1697" s="1" customFormat="1" x14ac:dyDescent="0.25"/>
    <row r="1698" s="1" customFormat="1" x14ac:dyDescent="0.25"/>
    <row r="1699" s="1" customFormat="1" x14ac:dyDescent="0.25"/>
    <row r="1700" s="1" customFormat="1" x14ac:dyDescent="0.25"/>
    <row r="1701" s="1" customFormat="1" x14ac:dyDescent="0.25"/>
    <row r="1702" s="1" customFormat="1" x14ac:dyDescent="0.25"/>
    <row r="1703" s="1" customFormat="1" x14ac:dyDescent="0.25"/>
    <row r="1704" s="1" customFormat="1" x14ac:dyDescent="0.25"/>
    <row r="1705" s="1" customFormat="1" x14ac:dyDescent="0.25"/>
    <row r="1706" s="1" customFormat="1" x14ac:dyDescent="0.25"/>
    <row r="1707" s="1" customFormat="1" x14ac:dyDescent="0.25"/>
    <row r="1708" s="1" customFormat="1" x14ac:dyDescent="0.25"/>
    <row r="1709" s="1" customFormat="1" x14ac:dyDescent="0.25"/>
    <row r="1710" s="1" customFormat="1" x14ac:dyDescent="0.25"/>
    <row r="1711" s="1" customFormat="1" x14ac:dyDescent="0.25"/>
    <row r="1712" s="1" customFormat="1" x14ac:dyDescent="0.25"/>
    <row r="1713" s="1" customFormat="1" x14ac:dyDescent="0.25"/>
    <row r="1714" s="1" customFormat="1" x14ac:dyDescent="0.25"/>
    <row r="1715" s="1" customFormat="1" x14ac:dyDescent="0.25"/>
    <row r="1716" s="1" customFormat="1" x14ac:dyDescent="0.25"/>
    <row r="1717" s="1" customFormat="1" x14ac:dyDescent="0.25"/>
    <row r="1718" s="1" customFormat="1" x14ac:dyDescent="0.25"/>
    <row r="1719" s="1" customFormat="1" x14ac:dyDescent="0.25"/>
    <row r="1720" s="1" customFormat="1" x14ac:dyDescent="0.25"/>
    <row r="1721" s="1" customFormat="1" x14ac:dyDescent="0.25"/>
    <row r="1722" s="1" customFormat="1" x14ac:dyDescent="0.25"/>
    <row r="1723" s="1" customFormat="1" x14ac:dyDescent="0.25"/>
    <row r="1724" s="1" customFormat="1" x14ac:dyDescent="0.25"/>
    <row r="1725" s="1" customFormat="1" x14ac:dyDescent="0.25"/>
    <row r="1726" s="1" customFormat="1" x14ac:dyDescent="0.25"/>
    <row r="1727" s="1" customFormat="1" x14ac:dyDescent="0.25"/>
    <row r="1728" s="1" customFormat="1" x14ac:dyDescent="0.25"/>
    <row r="1729" s="1" customFormat="1" x14ac:dyDescent="0.25"/>
    <row r="1730" s="1" customFormat="1" x14ac:dyDescent="0.25"/>
    <row r="1731" s="1" customFormat="1" x14ac:dyDescent="0.25"/>
    <row r="1732" s="1" customFormat="1" x14ac:dyDescent="0.25"/>
    <row r="1733" s="1" customFormat="1" x14ac:dyDescent="0.25"/>
    <row r="1734" s="1" customFormat="1" x14ac:dyDescent="0.25"/>
    <row r="1735" s="1" customFormat="1" x14ac:dyDescent="0.25"/>
  </sheetData>
  <mergeCells count="13">
    <mergeCell ref="AA28:AE28"/>
    <mergeCell ref="AA22:AA24"/>
    <mergeCell ref="AB22:AB24"/>
    <mergeCell ref="AC22:AC24"/>
    <mergeCell ref="AD22:AD24"/>
    <mergeCell ref="AM4:AP4"/>
    <mergeCell ref="AG22:AI22"/>
    <mergeCell ref="AG23:AI23"/>
    <mergeCell ref="C3:F3"/>
    <mergeCell ref="G3:J3"/>
    <mergeCell ref="K3:L3"/>
    <mergeCell ref="M3:N3"/>
    <mergeCell ref="AG3:AI3"/>
  </mergeCells>
  <conditionalFormatting sqref="AC31">
    <cfRule type="expression" dxfId="1" priority="1">
      <formula>AE31&lt;0</formula>
    </cfRule>
  </conditionalFormatting>
  <printOptions horizontalCentered="1" verticalCentered="1"/>
  <pageMargins left="0.19685039370078741" right="0.19685039370078741" top="0.51181102362204722" bottom="0.51181102362204722" header="0.31496062992125984" footer="0.31496062992125984"/>
  <pageSetup paperSize="9" scale="95" orientation="portrait" r:id="rId1"/>
  <headerFooter>
    <oddFooter>&amp;C&amp;10&amp;Z&amp;F</oddFooter>
  </headerFooter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Q1735"/>
  <sheetViews>
    <sheetView topLeftCell="B16" zoomScaleNormal="100" workbookViewId="0">
      <selection activeCell="F39" sqref="F39"/>
    </sheetView>
  </sheetViews>
  <sheetFormatPr defaultColWidth="9.109375" defaultRowHeight="13.8" x14ac:dyDescent="0.25"/>
  <cols>
    <col min="1" max="1" width="9.5546875" style="1" customWidth="1"/>
    <col min="2" max="2" width="7.6640625" style="1" customWidth="1"/>
    <col min="3" max="3" width="6.5546875" style="10" customWidth="1"/>
    <col min="4" max="4" width="6.109375" style="1" customWidth="1"/>
    <col min="5" max="5" width="7.5546875" style="1" customWidth="1"/>
    <col min="6" max="6" width="9.33203125" style="10" customWidth="1"/>
    <col min="7" max="7" width="7.109375" style="10" customWidth="1"/>
    <col min="8" max="8" width="8.44140625" style="1" customWidth="1"/>
    <col min="9" max="9" width="7.44140625" style="1" customWidth="1"/>
    <col min="10" max="10" width="7" style="10" customWidth="1"/>
    <col min="11" max="11" width="5.6640625" style="1" customWidth="1"/>
    <col min="12" max="12" width="6" style="1" customWidth="1"/>
    <col min="13" max="13" width="7" style="10" customWidth="1"/>
    <col min="14" max="14" width="9.5546875" style="1" customWidth="1"/>
    <col min="15" max="21" width="9.109375" style="1"/>
    <col min="22" max="24" width="13.6640625" style="1" bestFit="1" customWidth="1"/>
    <col min="25" max="26" width="9.109375" style="1"/>
    <col min="27" max="27" width="8.88671875" style="1" customWidth="1"/>
    <col min="28" max="32" width="9.109375" style="1"/>
    <col min="33" max="33" width="15" style="1" customWidth="1"/>
    <col min="34" max="34" width="12.5546875" style="1" customWidth="1"/>
    <col min="35" max="35" width="10.44140625" style="1" bestFit="1" customWidth="1"/>
    <col min="36" max="42" width="9.109375" style="1"/>
    <col min="43" max="43" width="10.44140625" style="1" bestFit="1" customWidth="1"/>
    <col min="44" max="16384" width="9.109375" style="1"/>
  </cols>
  <sheetData>
    <row r="1" spans="1:43" s="12" customFormat="1" ht="21" x14ac:dyDescent="0.4">
      <c r="A1" s="8" t="s">
        <v>0</v>
      </c>
      <c r="B1" s="8"/>
    </row>
    <row r="2" spans="1:43" s="13" customFormat="1" ht="28.2" thickBot="1" x14ac:dyDescent="0.5">
      <c r="A2" s="9" t="s">
        <v>116</v>
      </c>
      <c r="B2" s="1"/>
    </row>
    <row r="3" spans="1:43" ht="47.25" customHeight="1" thickBot="1" x14ac:dyDescent="0.35">
      <c r="A3" s="6"/>
      <c r="B3" s="7"/>
      <c r="C3" s="602" t="s">
        <v>3</v>
      </c>
      <c r="D3" s="602"/>
      <c r="E3" s="602"/>
      <c r="F3" s="602"/>
      <c r="G3" s="602" t="s">
        <v>4</v>
      </c>
      <c r="H3" s="603"/>
      <c r="I3" s="603"/>
      <c r="J3" s="603"/>
      <c r="K3" s="604" t="s">
        <v>22</v>
      </c>
      <c r="L3" s="605"/>
      <c r="M3" s="606" t="s">
        <v>5</v>
      </c>
      <c r="N3" s="607"/>
      <c r="AA3" s="388" t="s">
        <v>25</v>
      </c>
      <c r="AB3" s="20" t="s">
        <v>26</v>
      </c>
      <c r="AC3" s="20" t="s">
        <v>27</v>
      </c>
      <c r="AD3" s="20" t="s">
        <v>28</v>
      </c>
      <c r="AE3" s="20" t="s">
        <v>29</v>
      </c>
      <c r="AF3" s="21" t="s">
        <v>30</v>
      </c>
      <c r="AG3" s="586" t="s">
        <v>31</v>
      </c>
      <c r="AH3" s="587"/>
      <c r="AI3" s="588"/>
      <c r="AM3" s="19" t="s">
        <v>1</v>
      </c>
      <c r="AN3" s="19" t="s">
        <v>2</v>
      </c>
      <c r="AO3" s="19" t="s">
        <v>65</v>
      </c>
      <c r="AP3" s="19" t="s">
        <v>66</v>
      </c>
      <c r="AQ3" s="19" t="s">
        <v>67</v>
      </c>
    </row>
    <row r="4" spans="1:43" s="3" customFormat="1" ht="53.4" thickBot="1" x14ac:dyDescent="0.3">
      <c r="A4" s="19" t="s">
        <v>1</v>
      </c>
      <c r="B4" s="19" t="s">
        <v>2</v>
      </c>
      <c r="C4" s="11" t="s">
        <v>6</v>
      </c>
      <c r="D4" s="4" t="s">
        <v>7</v>
      </c>
      <c r="E4" s="4" t="s">
        <v>8</v>
      </c>
      <c r="F4" s="11" t="s">
        <v>23</v>
      </c>
      <c r="G4" s="11" t="s">
        <v>6</v>
      </c>
      <c r="H4" s="4" t="s">
        <v>21</v>
      </c>
      <c r="I4" s="4" t="s">
        <v>8</v>
      </c>
      <c r="J4" s="11" t="s">
        <v>24</v>
      </c>
      <c r="K4" s="4" t="s">
        <v>16</v>
      </c>
      <c r="L4" s="5" t="s">
        <v>17</v>
      </c>
      <c r="M4" s="64" t="s">
        <v>54</v>
      </c>
      <c r="N4" s="73" t="s">
        <v>59</v>
      </c>
      <c r="AA4" s="84">
        <v>74.099999999999994</v>
      </c>
      <c r="AB4" s="85">
        <v>0.17799999999999999</v>
      </c>
      <c r="AC4" s="86">
        <f t="shared" ref="AC4:AC20" si="0">AA4*$AB$4</f>
        <v>13.189799999999998</v>
      </c>
      <c r="AD4" s="87">
        <v>30</v>
      </c>
      <c r="AE4" s="88">
        <f t="shared" ref="AE4:AE20" si="1">AC4*$AD$4</f>
        <v>395.69399999999996</v>
      </c>
      <c r="AF4" s="89">
        <f>AE4*12</f>
        <v>4748.3279999999995</v>
      </c>
      <c r="AG4" s="26" t="s">
        <v>2</v>
      </c>
      <c r="AH4" s="26" t="s">
        <v>32</v>
      </c>
      <c r="AI4" s="27" t="s">
        <v>33</v>
      </c>
      <c r="AM4" s="589" t="s">
        <v>68</v>
      </c>
      <c r="AN4" s="590"/>
      <c r="AO4" s="590"/>
      <c r="AP4" s="591"/>
    </row>
    <row r="5" spans="1:43" s="2" customFormat="1" ht="28.5" customHeight="1" x14ac:dyDescent="0.3">
      <c r="A5" s="74" t="s">
        <v>56</v>
      </c>
      <c r="B5" s="65">
        <v>45991</v>
      </c>
      <c r="C5" s="14">
        <v>21665</v>
      </c>
      <c r="D5" s="80"/>
      <c r="E5" s="80"/>
      <c r="F5" s="18"/>
      <c r="G5" s="14">
        <v>21704</v>
      </c>
      <c r="H5" s="67"/>
      <c r="I5" s="67"/>
      <c r="J5" s="68"/>
      <c r="K5" s="67"/>
      <c r="L5" s="67"/>
      <c r="M5" s="69"/>
      <c r="N5" s="69"/>
      <c r="AA5" s="22">
        <v>15</v>
      </c>
      <c r="AC5" s="23">
        <f t="shared" si="0"/>
        <v>2.67</v>
      </c>
      <c r="AE5" s="24">
        <f t="shared" si="1"/>
        <v>80.099999999999994</v>
      </c>
      <c r="AF5" s="25">
        <f t="shared" ref="AF5:AF20" si="2">AE5*12</f>
        <v>961.19999999999993</v>
      </c>
      <c r="AG5" s="28">
        <v>40883</v>
      </c>
      <c r="AH5" s="2">
        <v>2011</v>
      </c>
      <c r="AI5" s="25">
        <v>2516</v>
      </c>
      <c r="AM5" s="70" t="s">
        <v>9</v>
      </c>
      <c r="AN5" s="71">
        <v>45992</v>
      </c>
      <c r="AO5" s="79"/>
      <c r="AP5" s="79"/>
      <c r="AQ5" s="79">
        <f>AO5+AP5</f>
        <v>0</v>
      </c>
    </row>
    <row r="6" spans="1:43" s="2" customFormat="1" ht="18.75" customHeight="1" x14ac:dyDescent="0.3">
      <c r="A6" s="70" t="s">
        <v>9</v>
      </c>
      <c r="B6" s="71">
        <v>45992</v>
      </c>
      <c r="C6" s="14">
        <v>21741</v>
      </c>
      <c r="D6" s="80">
        <f>IF(C6-G5&gt;0,C6-G5,NA())</f>
        <v>37</v>
      </c>
      <c r="E6" s="80">
        <f>IF(D6=0,0,E5+D6)</f>
        <v>37</v>
      </c>
      <c r="F6" s="18">
        <v>-2</v>
      </c>
      <c r="G6" s="14">
        <v>21769</v>
      </c>
      <c r="H6" s="80">
        <f>IF(G6-C6&gt;0,G6-C6,NA())</f>
        <v>28</v>
      </c>
      <c r="I6" s="80">
        <f>IF(H6=0,0,I5+H6)</f>
        <v>28</v>
      </c>
      <c r="J6" s="18">
        <v>3</v>
      </c>
      <c r="K6" s="80">
        <f t="shared" ref="K6:K36" si="3">D6+H6</f>
        <v>65</v>
      </c>
      <c r="L6" s="80">
        <f>IF(K6=0,0,L5+K6)</f>
        <v>65</v>
      </c>
      <c r="M6" s="15">
        <v>7</v>
      </c>
      <c r="N6" s="69" t="s">
        <v>18</v>
      </c>
      <c r="AA6" s="22">
        <v>20</v>
      </c>
      <c r="AC6" s="23">
        <f t="shared" si="0"/>
        <v>3.5599999999999996</v>
      </c>
      <c r="AE6" s="24">
        <f t="shared" si="1"/>
        <v>106.79999999999998</v>
      </c>
      <c r="AF6" s="25">
        <f t="shared" si="2"/>
        <v>1281.5999999999999</v>
      </c>
      <c r="AG6" s="28">
        <v>41211</v>
      </c>
      <c r="AH6" s="2">
        <v>2012</v>
      </c>
      <c r="AI6" s="25">
        <v>2235</v>
      </c>
      <c r="AM6" s="70" t="s">
        <v>10</v>
      </c>
      <c r="AN6" s="71">
        <v>45993</v>
      </c>
      <c r="AO6" s="79"/>
      <c r="AP6" s="79"/>
      <c r="AQ6" s="79">
        <f t="shared" ref="AQ6:AQ35" si="4">AO6+AP6</f>
        <v>0</v>
      </c>
    </row>
    <row r="7" spans="1:43" s="2" customFormat="1" ht="18.75" customHeight="1" x14ac:dyDescent="0.3">
      <c r="A7" s="70" t="s">
        <v>10</v>
      </c>
      <c r="B7" s="71">
        <v>45993</v>
      </c>
      <c r="C7" s="14">
        <v>21800</v>
      </c>
      <c r="D7" s="80">
        <f t="shared" ref="D7:D36" si="5">IF(C7-G6&gt;0,C7-G6,NA())</f>
        <v>31</v>
      </c>
      <c r="E7" s="80">
        <f t="shared" ref="E7:E36" si="6">IF(D7=0,0,E6+D7)</f>
        <v>68</v>
      </c>
      <c r="F7" s="18">
        <v>1</v>
      </c>
      <c r="G7" s="14">
        <v>21829</v>
      </c>
      <c r="H7" s="80">
        <f t="shared" ref="H7:H34" si="7">IF(G7-C7&gt;0,G7-C7,NA())</f>
        <v>29</v>
      </c>
      <c r="I7" s="80">
        <f>IF(H7=0,0,I6+H7)</f>
        <v>57</v>
      </c>
      <c r="J7" s="18">
        <v>3</v>
      </c>
      <c r="K7" s="80">
        <f t="shared" si="3"/>
        <v>60</v>
      </c>
      <c r="L7" s="80">
        <f t="shared" ref="L7:L36" si="8">IF(K7=0,0,L6+K7)</f>
        <v>125</v>
      </c>
      <c r="M7" s="15">
        <v>7</v>
      </c>
      <c r="N7" s="69" t="s">
        <v>20</v>
      </c>
      <c r="AA7" s="22">
        <v>25</v>
      </c>
      <c r="AC7" s="23">
        <f t="shared" si="0"/>
        <v>4.45</v>
      </c>
      <c r="AE7" s="24">
        <f t="shared" si="1"/>
        <v>133.5</v>
      </c>
      <c r="AF7" s="25">
        <f t="shared" si="2"/>
        <v>1602</v>
      </c>
      <c r="AG7" s="28">
        <v>41355</v>
      </c>
      <c r="AH7" s="2">
        <v>2013</v>
      </c>
      <c r="AI7" s="25">
        <v>2500</v>
      </c>
      <c r="AM7" s="70" t="s">
        <v>11</v>
      </c>
      <c r="AN7" s="71">
        <v>45994</v>
      </c>
      <c r="AO7" s="79"/>
      <c r="AP7" s="79"/>
      <c r="AQ7" s="79">
        <f t="shared" si="4"/>
        <v>0</v>
      </c>
    </row>
    <row r="8" spans="1:43" s="2" customFormat="1" ht="18.75" customHeight="1" x14ac:dyDescent="0.3">
      <c r="A8" s="70" t="s">
        <v>11</v>
      </c>
      <c r="B8" s="71">
        <v>45994</v>
      </c>
      <c r="C8" s="14">
        <v>21857</v>
      </c>
      <c r="D8" s="80">
        <f t="shared" si="5"/>
        <v>28</v>
      </c>
      <c r="E8" s="80">
        <f t="shared" si="6"/>
        <v>96</v>
      </c>
      <c r="F8" s="18">
        <v>3</v>
      </c>
      <c r="G8" s="14">
        <v>21888</v>
      </c>
      <c r="H8" s="80">
        <f t="shared" si="7"/>
        <v>31</v>
      </c>
      <c r="I8" s="80">
        <f>IF(H8=0,0,I7+H8)</f>
        <v>88</v>
      </c>
      <c r="J8" s="18">
        <v>3</v>
      </c>
      <c r="K8" s="80">
        <f t="shared" si="3"/>
        <v>59</v>
      </c>
      <c r="L8" s="80">
        <f t="shared" si="8"/>
        <v>184</v>
      </c>
      <c r="M8" s="15">
        <v>4</v>
      </c>
      <c r="N8" s="69" t="s">
        <v>20</v>
      </c>
      <c r="AA8" s="22">
        <v>30</v>
      </c>
      <c r="AC8" s="23">
        <f t="shared" si="0"/>
        <v>5.34</v>
      </c>
      <c r="AE8" s="24">
        <f t="shared" si="1"/>
        <v>160.19999999999999</v>
      </c>
      <c r="AF8" s="25">
        <f t="shared" si="2"/>
        <v>1922.3999999999999</v>
      </c>
      <c r="AG8" s="28">
        <v>42003</v>
      </c>
      <c r="AH8" s="2">
        <v>2014</v>
      </c>
      <c r="AI8" s="25">
        <v>2118</v>
      </c>
      <c r="AM8" s="70" t="s">
        <v>12</v>
      </c>
      <c r="AN8" s="71">
        <v>45995</v>
      </c>
      <c r="AO8" s="79"/>
      <c r="AP8" s="79"/>
      <c r="AQ8" s="79">
        <f t="shared" si="4"/>
        <v>0</v>
      </c>
    </row>
    <row r="9" spans="1:43" s="2" customFormat="1" ht="18.75" customHeight="1" x14ac:dyDescent="0.3">
      <c r="A9" s="70" t="s">
        <v>12</v>
      </c>
      <c r="B9" s="71">
        <v>45995</v>
      </c>
      <c r="C9" s="14">
        <v>21921</v>
      </c>
      <c r="D9" s="80">
        <f t="shared" si="5"/>
        <v>33</v>
      </c>
      <c r="E9" s="80">
        <f t="shared" si="6"/>
        <v>129</v>
      </c>
      <c r="F9" s="18">
        <v>2</v>
      </c>
      <c r="G9" s="14">
        <v>21953</v>
      </c>
      <c r="H9" s="80">
        <f t="shared" si="7"/>
        <v>32</v>
      </c>
      <c r="I9" s="80">
        <f>IF(H9=0,0,I8+H9)</f>
        <v>120</v>
      </c>
      <c r="J9" s="18">
        <v>3</v>
      </c>
      <c r="K9" s="80">
        <f t="shared" si="3"/>
        <v>65</v>
      </c>
      <c r="L9" s="80">
        <f t="shared" si="8"/>
        <v>249</v>
      </c>
      <c r="M9" s="15">
        <v>4</v>
      </c>
      <c r="N9" s="69" t="s">
        <v>20</v>
      </c>
      <c r="AA9" s="22">
        <v>35</v>
      </c>
      <c r="AC9" s="23">
        <f t="shared" si="0"/>
        <v>6.2299999999999995</v>
      </c>
      <c r="AE9" s="24">
        <f t="shared" si="1"/>
        <v>186.89999999999998</v>
      </c>
      <c r="AF9" s="25">
        <f t="shared" si="2"/>
        <v>2242.7999999999997</v>
      </c>
      <c r="AG9" s="22"/>
      <c r="AH9" s="2">
        <v>2015</v>
      </c>
      <c r="AI9" s="25">
        <v>2610</v>
      </c>
      <c r="AM9" s="70" t="s">
        <v>13</v>
      </c>
      <c r="AN9" s="71">
        <v>45996</v>
      </c>
      <c r="AO9" s="79"/>
      <c r="AP9" s="79"/>
      <c r="AQ9" s="79">
        <f t="shared" si="4"/>
        <v>0</v>
      </c>
    </row>
    <row r="10" spans="1:43" s="2" customFormat="1" ht="19.5" customHeight="1" x14ac:dyDescent="0.3">
      <c r="A10" s="70" t="s">
        <v>13</v>
      </c>
      <c r="B10" s="71">
        <v>45996</v>
      </c>
      <c r="C10" s="14">
        <v>21983</v>
      </c>
      <c r="D10" s="80">
        <f t="shared" si="5"/>
        <v>30</v>
      </c>
      <c r="E10" s="80">
        <f t="shared" si="6"/>
        <v>159</v>
      </c>
      <c r="F10" s="18">
        <v>2</v>
      </c>
      <c r="G10" s="14">
        <v>22015</v>
      </c>
      <c r="H10" s="80">
        <f t="shared" si="7"/>
        <v>32</v>
      </c>
      <c r="I10" s="80">
        <f>IF(H10=0,0,I9+H10)</f>
        <v>152</v>
      </c>
      <c r="J10" s="18">
        <v>4</v>
      </c>
      <c r="K10" s="80">
        <f t="shared" si="3"/>
        <v>62</v>
      </c>
      <c r="L10" s="80">
        <f t="shared" si="8"/>
        <v>311</v>
      </c>
      <c r="M10" s="15">
        <v>4</v>
      </c>
      <c r="N10" s="69" t="s">
        <v>20</v>
      </c>
      <c r="AA10" s="22">
        <v>40</v>
      </c>
      <c r="AC10" s="23">
        <f t="shared" si="0"/>
        <v>7.1199999999999992</v>
      </c>
      <c r="AE10" s="24">
        <f t="shared" si="1"/>
        <v>213.59999999999997</v>
      </c>
      <c r="AF10" s="25">
        <f t="shared" si="2"/>
        <v>2563.1999999999998</v>
      </c>
      <c r="AG10" s="28">
        <v>42649</v>
      </c>
      <c r="AH10" s="2">
        <v>2016</v>
      </c>
      <c r="AI10" s="25">
        <v>2518</v>
      </c>
      <c r="AM10" s="70" t="s">
        <v>14</v>
      </c>
      <c r="AN10" s="71">
        <v>45997</v>
      </c>
      <c r="AO10" s="79"/>
      <c r="AP10" s="79"/>
      <c r="AQ10" s="79">
        <f t="shared" si="4"/>
        <v>0</v>
      </c>
    </row>
    <row r="11" spans="1:43" s="2" customFormat="1" ht="18.75" customHeight="1" x14ac:dyDescent="0.3">
      <c r="A11" s="70" t="s">
        <v>14</v>
      </c>
      <c r="B11" s="71">
        <v>45997</v>
      </c>
      <c r="C11" s="14">
        <v>22045</v>
      </c>
      <c r="D11" s="80">
        <f t="shared" si="5"/>
        <v>30</v>
      </c>
      <c r="E11" s="80">
        <f t="shared" si="6"/>
        <v>189</v>
      </c>
      <c r="F11" s="18">
        <v>3</v>
      </c>
      <c r="G11" s="14">
        <v>22072</v>
      </c>
      <c r="H11" s="80">
        <f t="shared" si="7"/>
        <v>27</v>
      </c>
      <c r="I11" s="80">
        <f t="shared" ref="I11:I13" si="9">IF(H11=0,0,I10+H11)</f>
        <v>179</v>
      </c>
      <c r="J11" s="18">
        <v>4</v>
      </c>
      <c r="K11" s="80">
        <f t="shared" si="3"/>
        <v>57</v>
      </c>
      <c r="L11" s="80">
        <f t="shared" si="8"/>
        <v>368</v>
      </c>
      <c r="M11" s="15">
        <v>6</v>
      </c>
      <c r="N11" s="69" t="s">
        <v>20</v>
      </c>
      <c r="AA11" s="22">
        <v>45</v>
      </c>
      <c r="AC11" s="23">
        <f t="shared" si="0"/>
        <v>8.01</v>
      </c>
      <c r="AE11" s="24">
        <f t="shared" si="1"/>
        <v>240.29999999999998</v>
      </c>
      <c r="AF11" s="25">
        <f t="shared" si="2"/>
        <v>2883.6</v>
      </c>
      <c r="AG11" s="28">
        <v>42816</v>
      </c>
      <c r="AH11" s="2">
        <v>2017</v>
      </c>
      <c r="AI11" s="25">
        <v>2763</v>
      </c>
      <c r="AM11" s="70" t="s">
        <v>15</v>
      </c>
      <c r="AN11" s="71">
        <v>45998</v>
      </c>
      <c r="AO11" s="79"/>
      <c r="AP11" s="79"/>
      <c r="AQ11" s="79">
        <f t="shared" si="4"/>
        <v>0</v>
      </c>
    </row>
    <row r="12" spans="1:43" s="2" customFormat="1" ht="18.75" customHeight="1" x14ac:dyDescent="0.3">
      <c r="A12" s="70" t="s">
        <v>15</v>
      </c>
      <c r="B12" s="71">
        <v>45998</v>
      </c>
      <c r="C12" s="14">
        <v>22096</v>
      </c>
      <c r="D12" s="80">
        <f t="shared" si="5"/>
        <v>24</v>
      </c>
      <c r="E12" s="80">
        <f t="shared" si="6"/>
        <v>213</v>
      </c>
      <c r="F12" s="18">
        <v>2</v>
      </c>
      <c r="G12" s="14">
        <v>22122</v>
      </c>
      <c r="H12" s="80">
        <f t="shared" si="7"/>
        <v>26</v>
      </c>
      <c r="I12" s="80">
        <f t="shared" si="9"/>
        <v>205</v>
      </c>
      <c r="J12" s="18">
        <v>4</v>
      </c>
      <c r="K12" s="80">
        <f t="shared" si="3"/>
        <v>50</v>
      </c>
      <c r="L12" s="80">
        <f t="shared" si="8"/>
        <v>418</v>
      </c>
      <c r="M12" s="15">
        <v>5</v>
      </c>
      <c r="N12" s="69" t="s">
        <v>20</v>
      </c>
      <c r="AA12" s="22">
        <v>50</v>
      </c>
      <c r="AC12" s="23">
        <f t="shared" si="0"/>
        <v>8.9</v>
      </c>
      <c r="AE12" s="24">
        <f t="shared" si="1"/>
        <v>267</v>
      </c>
      <c r="AF12" s="25">
        <f t="shared" si="2"/>
        <v>3204</v>
      </c>
      <c r="AG12" s="28">
        <v>43137</v>
      </c>
      <c r="AH12" s="2">
        <v>2018</v>
      </c>
      <c r="AI12" s="25">
        <v>2475</v>
      </c>
      <c r="AM12" s="70" t="s">
        <v>9</v>
      </c>
      <c r="AN12" s="71">
        <v>45999</v>
      </c>
      <c r="AO12" s="79"/>
      <c r="AP12" s="79"/>
      <c r="AQ12" s="79">
        <f t="shared" si="4"/>
        <v>0</v>
      </c>
    </row>
    <row r="13" spans="1:43" s="2" customFormat="1" ht="18.75" customHeight="1" x14ac:dyDescent="0.3">
      <c r="A13" s="70" t="s">
        <v>9</v>
      </c>
      <c r="B13" s="71">
        <v>45999</v>
      </c>
      <c r="C13" s="14">
        <v>22151</v>
      </c>
      <c r="D13" s="80">
        <f t="shared" si="5"/>
        <v>29</v>
      </c>
      <c r="E13" s="80">
        <f t="shared" si="6"/>
        <v>242</v>
      </c>
      <c r="F13" s="18">
        <v>4</v>
      </c>
      <c r="G13" s="14">
        <v>22174</v>
      </c>
      <c r="H13" s="80">
        <f t="shared" si="7"/>
        <v>23</v>
      </c>
      <c r="I13" s="80">
        <f t="shared" si="9"/>
        <v>228</v>
      </c>
      <c r="J13" s="18">
        <v>2</v>
      </c>
      <c r="K13" s="80">
        <f t="shared" si="3"/>
        <v>52</v>
      </c>
      <c r="L13" s="80">
        <f t="shared" si="8"/>
        <v>470</v>
      </c>
      <c r="M13" s="15">
        <v>6</v>
      </c>
      <c r="N13" s="69" t="s">
        <v>78</v>
      </c>
      <c r="AA13" s="22">
        <v>55</v>
      </c>
      <c r="AC13" s="23">
        <f t="shared" si="0"/>
        <v>9.7899999999999991</v>
      </c>
      <c r="AE13" s="24">
        <f t="shared" si="1"/>
        <v>293.7</v>
      </c>
      <c r="AF13" s="25">
        <f t="shared" si="2"/>
        <v>3524.3999999999996</v>
      </c>
      <c r="AG13" s="28">
        <v>43486</v>
      </c>
      <c r="AH13" s="2">
        <v>2019</v>
      </c>
      <c r="AI13" s="25">
        <v>2755</v>
      </c>
      <c r="AM13" s="70" t="s">
        <v>10</v>
      </c>
      <c r="AN13" s="71">
        <v>46000</v>
      </c>
      <c r="AO13" s="79"/>
      <c r="AP13" s="79"/>
      <c r="AQ13" s="79">
        <f t="shared" si="4"/>
        <v>0</v>
      </c>
    </row>
    <row r="14" spans="1:43" s="2" customFormat="1" ht="18.75" customHeight="1" x14ac:dyDescent="0.3">
      <c r="A14" s="70" t="s">
        <v>10</v>
      </c>
      <c r="B14" s="71">
        <v>46000</v>
      </c>
      <c r="C14" s="14">
        <v>22204</v>
      </c>
      <c r="D14" s="80">
        <f t="shared" si="5"/>
        <v>30</v>
      </c>
      <c r="E14" s="80">
        <f t="shared" si="6"/>
        <v>272</v>
      </c>
      <c r="F14" s="18">
        <v>0</v>
      </c>
      <c r="G14" s="14">
        <v>22234</v>
      </c>
      <c r="H14" s="80">
        <f t="shared" si="7"/>
        <v>30</v>
      </c>
      <c r="I14" s="80">
        <f>IF(H14=0,0,I13+H14)</f>
        <v>258</v>
      </c>
      <c r="J14" s="18">
        <v>-2</v>
      </c>
      <c r="K14" s="80">
        <f t="shared" si="3"/>
        <v>60</v>
      </c>
      <c r="L14" s="80">
        <f t="shared" si="8"/>
        <v>530</v>
      </c>
      <c r="M14" s="15">
        <v>7</v>
      </c>
      <c r="N14" s="69" t="s">
        <v>18</v>
      </c>
      <c r="AA14" s="22">
        <v>60</v>
      </c>
      <c r="AC14" s="23">
        <f t="shared" si="0"/>
        <v>10.68</v>
      </c>
      <c r="AE14" s="24">
        <f t="shared" si="1"/>
        <v>320.39999999999998</v>
      </c>
      <c r="AF14" s="25">
        <f t="shared" si="2"/>
        <v>3844.7999999999997</v>
      </c>
      <c r="AG14" s="28">
        <v>43843</v>
      </c>
      <c r="AH14" s="2">
        <v>2020</v>
      </c>
      <c r="AI14" s="25">
        <v>2567</v>
      </c>
      <c r="AM14" s="70" t="s">
        <v>11</v>
      </c>
      <c r="AN14" s="71">
        <v>46001</v>
      </c>
      <c r="AO14" s="79"/>
      <c r="AP14" s="79"/>
      <c r="AQ14" s="79">
        <f t="shared" si="4"/>
        <v>0</v>
      </c>
    </row>
    <row r="15" spans="1:43" s="2" customFormat="1" ht="18.75" customHeight="1" x14ac:dyDescent="0.3">
      <c r="A15" s="70" t="s">
        <v>11</v>
      </c>
      <c r="B15" s="71">
        <v>46001</v>
      </c>
      <c r="C15" s="14">
        <v>22265</v>
      </c>
      <c r="D15" s="80">
        <f t="shared" si="5"/>
        <v>31</v>
      </c>
      <c r="E15" s="80">
        <f t="shared" si="6"/>
        <v>303</v>
      </c>
      <c r="F15" s="18">
        <v>-2</v>
      </c>
      <c r="G15" s="14">
        <v>22289</v>
      </c>
      <c r="H15" s="80">
        <f t="shared" si="7"/>
        <v>24</v>
      </c>
      <c r="I15" s="80">
        <f t="shared" ref="I15:I36" si="10">IF(H15=0,0,I14+H15)</f>
        <v>282</v>
      </c>
      <c r="J15" s="18">
        <v>-1</v>
      </c>
      <c r="K15" s="80">
        <f t="shared" si="3"/>
        <v>55</v>
      </c>
      <c r="L15" s="80">
        <f t="shared" si="8"/>
        <v>585</v>
      </c>
      <c r="M15" s="15">
        <v>13</v>
      </c>
      <c r="N15" s="69" t="s">
        <v>19</v>
      </c>
      <c r="AA15" s="22">
        <v>65</v>
      </c>
      <c r="AC15" s="23">
        <f t="shared" si="0"/>
        <v>11.57</v>
      </c>
      <c r="AE15" s="24">
        <f t="shared" si="1"/>
        <v>347.1</v>
      </c>
      <c r="AF15" s="25">
        <f t="shared" si="2"/>
        <v>4165.2000000000007</v>
      </c>
      <c r="AG15" s="28">
        <v>44195</v>
      </c>
      <c r="AH15" s="2">
        <v>2021</v>
      </c>
      <c r="AI15" s="25">
        <v>2488</v>
      </c>
      <c r="AM15" s="70" t="s">
        <v>12</v>
      </c>
      <c r="AN15" s="71">
        <v>46002</v>
      </c>
      <c r="AO15" s="79"/>
      <c r="AP15" s="79"/>
      <c r="AQ15" s="79">
        <f t="shared" si="4"/>
        <v>0</v>
      </c>
    </row>
    <row r="16" spans="1:43" s="2" customFormat="1" ht="18.75" customHeight="1" x14ac:dyDescent="0.3">
      <c r="A16" s="70" t="s">
        <v>12</v>
      </c>
      <c r="B16" s="71">
        <v>46002</v>
      </c>
      <c r="C16" s="14">
        <v>22326</v>
      </c>
      <c r="D16" s="80">
        <f t="shared" si="5"/>
        <v>37</v>
      </c>
      <c r="E16" s="80">
        <f t="shared" si="6"/>
        <v>340</v>
      </c>
      <c r="F16" s="18">
        <v>-2</v>
      </c>
      <c r="G16" s="14">
        <v>22352</v>
      </c>
      <c r="H16" s="80">
        <f t="shared" si="7"/>
        <v>26</v>
      </c>
      <c r="I16" s="80">
        <f t="shared" si="10"/>
        <v>308</v>
      </c>
      <c r="J16" s="18">
        <v>1</v>
      </c>
      <c r="K16" s="80">
        <f t="shared" si="3"/>
        <v>63</v>
      </c>
      <c r="L16" s="80">
        <f t="shared" si="8"/>
        <v>648</v>
      </c>
      <c r="M16" s="15">
        <v>2</v>
      </c>
      <c r="N16" s="69" t="s">
        <v>19</v>
      </c>
      <c r="AA16" s="22">
        <v>70</v>
      </c>
      <c r="AC16" s="23">
        <f t="shared" si="0"/>
        <v>12.459999999999999</v>
      </c>
      <c r="AE16" s="24">
        <f t="shared" si="1"/>
        <v>373.79999999999995</v>
      </c>
      <c r="AF16" s="25">
        <f t="shared" si="2"/>
        <v>4485.5999999999995</v>
      </c>
      <c r="AG16" s="28">
        <v>44524</v>
      </c>
      <c r="AH16" s="2">
        <v>2022</v>
      </c>
      <c r="AI16" s="25">
        <v>1200</v>
      </c>
      <c r="AM16" s="70" t="s">
        <v>13</v>
      </c>
      <c r="AN16" s="71">
        <v>46003</v>
      </c>
      <c r="AO16" s="79"/>
      <c r="AQ16" s="79">
        <f>AO16+AP17</f>
        <v>0</v>
      </c>
    </row>
    <row r="17" spans="1:43" s="2" customFormat="1" ht="18.75" customHeight="1" x14ac:dyDescent="0.3">
      <c r="A17" s="70" t="s">
        <v>13</v>
      </c>
      <c r="B17" s="71">
        <v>46003</v>
      </c>
      <c r="C17" s="14">
        <v>22387</v>
      </c>
      <c r="D17" s="80">
        <f t="shared" si="5"/>
        <v>35</v>
      </c>
      <c r="E17" s="80">
        <f t="shared" si="6"/>
        <v>375</v>
      </c>
      <c r="F17" s="18">
        <v>-2</v>
      </c>
      <c r="G17" s="14">
        <v>22415</v>
      </c>
      <c r="H17" s="80">
        <f t="shared" si="7"/>
        <v>28</v>
      </c>
      <c r="I17" s="80">
        <f t="shared" si="10"/>
        <v>336</v>
      </c>
      <c r="J17" s="18">
        <v>-1</v>
      </c>
      <c r="K17" s="80">
        <f t="shared" si="3"/>
        <v>63</v>
      </c>
      <c r="L17" s="80">
        <f t="shared" si="8"/>
        <v>711</v>
      </c>
      <c r="M17" s="15">
        <v>3</v>
      </c>
      <c r="N17" s="69" t="s">
        <v>19</v>
      </c>
      <c r="AA17" s="22">
        <v>75</v>
      </c>
      <c r="AC17" s="23">
        <f t="shared" si="0"/>
        <v>13.35</v>
      </c>
      <c r="AE17" s="24">
        <f t="shared" si="1"/>
        <v>400.5</v>
      </c>
      <c r="AF17" s="25">
        <f t="shared" si="2"/>
        <v>4806</v>
      </c>
      <c r="AG17" s="28">
        <v>44601</v>
      </c>
      <c r="AH17" s="2">
        <v>2022</v>
      </c>
      <c r="AI17" s="25">
        <v>2687</v>
      </c>
      <c r="AM17" s="70" t="s">
        <v>14</v>
      </c>
      <c r="AN17" s="71">
        <v>46004</v>
      </c>
      <c r="AO17" s="79"/>
      <c r="AP17" s="79"/>
      <c r="AQ17" s="79">
        <f>AO17+AP18</f>
        <v>0</v>
      </c>
    </row>
    <row r="18" spans="1:43" s="2" customFormat="1" ht="18.75" customHeight="1" x14ac:dyDescent="0.3">
      <c r="A18" s="70" t="s">
        <v>14</v>
      </c>
      <c r="B18" s="71">
        <v>46004</v>
      </c>
      <c r="C18" s="14">
        <v>22453</v>
      </c>
      <c r="D18" s="80">
        <f t="shared" si="5"/>
        <v>38</v>
      </c>
      <c r="E18" s="80">
        <f t="shared" si="6"/>
        <v>413</v>
      </c>
      <c r="F18" s="18">
        <v>-2</v>
      </c>
      <c r="G18" s="14">
        <v>22483</v>
      </c>
      <c r="H18" s="80">
        <f t="shared" si="7"/>
        <v>30</v>
      </c>
      <c r="I18" s="80">
        <f t="shared" si="10"/>
        <v>366</v>
      </c>
      <c r="J18" s="18">
        <v>-1</v>
      </c>
      <c r="K18" s="80">
        <f t="shared" si="3"/>
        <v>68</v>
      </c>
      <c r="L18" s="80">
        <f t="shared" si="8"/>
        <v>779</v>
      </c>
      <c r="M18" s="15">
        <v>1</v>
      </c>
      <c r="N18" s="69" t="s">
        <v>19</v>
      </c>
      <c r="AA18" s="22">
        <v>80</v>
      </c>
      <c r="AC18" s="23">
        <f t="shared" si="0"/>
        <v>14.239999999999998</v>
      </c>
      <c r="AE18" s="24">
        <f t="shared" si="1"/>
        <v>427.19999999999993</v>
      </c>
      <c r="AF18" s="25">
        <f t="shared" si="2"/>
        <v>5126.3999999999996</v>
      </c>
      <c r="AG18" s="30" t="s">
        <v>34</v>
      </c>
      <c r="AH18" s="2">
        <v>2023</v>
      </c>
      <c r="AI18" s="25">
        <v>1097</v>
      </c>
      <c r="AM18" s="70" t="s">
        <v>15</v>
      </c>
      <c r="AN18" s="71">
        <v>46005</v>
      </c>
      <c r="AO18" s="79"/>
      <c r="AP18" s="79"/>
      <c r="AQ18" s="79">
        <f t="shared" si="4"/>
        <v>0</v>
      </c>
    </row>
    <row r="19" spans="1:43" s="2" customFormat="1" ht="18.75" customHeight="1" x14ac:dyDescent="0.3">
      <c r="A19" s="70" t="s">
        <v>15</v>
      </c>
      <c r="B19" s="71">
        <v>46005</v>
      </c>
      <c r="C19" s="14">
        <v>22530</v>
      </c>
      <c r="D19" s="80">
        <f t="shared" si="5"/>
        <v>47</v>
      </c>
      <c r="E19" s="80">
        <f t="shared" si="6"/>
        <v>460</v>
      </c>
      <c r="F19" s="18">
        <v>-5</v>
      </c>
      <c r="G19" s="14">
        <v>22581</v>
      </c>
      <c r="H19" s="80">
        <f>IF(G19-C19&gt;0,G19-C19,NA())</f>
        <v>51</v>
      </c>
      <c r="I19" s="80">
        <f t="shared" si="10"/>
        <v>417</v>
      </c>
      <c r="J19" s="18">
        <v>-4</v>
      </c>
      <c r="K19" s="80">
        <f t="shared" si="3"/>
        <v>98</v>
      </c>
      <c r="L19" s="80">
        <f t="shared" si="8"/>
        <v>877</v>
      </c>
      <c r="M19" s="15">
        <v>3</v>
      </c>
      <c r="N19" s="69" t="s">
        <v>19</v>
      </c>
      <c r="AA19" s="22">
        <v>85</v>
      </c>
      <c r="AC19" s="23">
        <f t="shared" si="0"/>
        <v>15.129999999999999</v>
      </c>
      <c r="AE19" s="24">
        <f t="shared" si="1"/>
        <v>453.9</v>
      </c>
      <c r="AF19" s="25">
        <f t="shared" si="2"/>
        <v>5446.7999999999993</v>
      </c>
      <c r="AG19" s="22"/>
      <c r="AH19" s="31">
        <v>11.947945205479453</v>
      </c>
      <c r="AI19" s="32">
        <f>SUM(AI5:AI18)</f>
        <v>32529</v>
      </c>
      <c r="AM19" s="70" t="s">
        <v>9</v>
      </c>
      <c r="AN19" s="71">
        <v>46006</v>
      </c>
      <c r="AO19" s="79"/>
      <c r="AP19" s="79"/>
      <c r="AQ19" s="79">
        <f t="shared" si="4"/>
        <v>0</v>
      </c>
    </row>
    <row r="20" spans="1:43" s="2" customFormat="1" ht="18.75" customHeight="1" thickBot="1" x14ac:dyDescent="0.35">
      <c r="A20" s="70" t="s">
        <v>9</v>
      </c>
      <c r="B20" s="71">
        <v>46006</v>
      </c>
      <c r="C20" s="14">
        <v>22642</v>
      </c>
      <c r="D20" s="80">
        <f t="shared" si="5"/>
        <v>61</v>
      </c>
      <c r="E20" s="80">
        <f t="shared" si="6"/>
        <v>521</v>
      </c>
      <c r="F20" s="18">
        <v>-4</v>
      </c>
      <c r="G20" s="14">
        <v>22680</v>
      </c>
      <c r="H20" s="80">
        <f t="shared" si="7"/>
        <v>38</v>
      </c>
      <c r="I20" s="80">
        <f t="shared" si="10"/>
        <v>455</v>
      </c>
      <c r="J20" s="18">
        <v>-2</v>
      </c>
      <c r="K20" s="80">
        <f t="shared" si="3"/>
        <v>99</v>
      </c>
      <c r="L20" s="80">
        <f t="shared" si="8"/>
        <v>976</v>
      </c>
      <c r="M20" s="15">
        <v>1</v>
      </c>
      <c r="N20" s="69" t="s">
        <v>19</v>
      </c>
      <c r="AA20" s="33">
        <v>90</v>
      </c>
      <c r="AB20" s="34"/>
      <c r="AC20" s="35">
        <f t="shared" si="0"/>
        <v>16.02</v>
      </c>
      <c r="AD20" s="34"/>
      <c r="AE20" s="36">
        <f t="shared" si="1"/>
        <v>480.59999999999997</v>
      </c>
      <c r="AF20" s="37">
        <f t="shared" si="2"/>
        <v>5767.2</v>
      </c>
      <c r="AG20" s="33"/>
      <c r="AH20" s="38" t="s">
        <v>35</v>
      </c>
      <c r="AI20" s="39">
        <f>AI19/AH19</f>
        <v>2722.5601926163722</v>
      </c>
      <c r="AM20" s="70" t="s">
        <v>10</v>
      </c>
      <c r="AN20" s="71">
        <v>46007</v>
      </c>
      <c r="AO20" s="79"/>
      <c r="AP20" s="79"/>
      <c r="AQ20" s="79">
        <f t="shared" si="4"/>
        <v>0</v>
      </c>
    </row>
    <row r="21" spans="1:43" s="2" customFormat="1" ht="18.75" customHeight="1" thickBot="1" x14ac:dyDescent="0.35">
      <c r="A21" s="70" t="s">
        <v>10</v>
      </c>
      <c r="B21" s="71">
        <v>46007</v>
      </c>
      <c r="C21" s="14">
        <v>22736</v>
      </c>
      <c r="D21" s="80">
        <f t="shared" si="5"/>
        <v>56</v>
      </c>
      <c r="E21" s="80">
        <f t="shared" si="6"/>
        <v>577</v>
      </c>
      <c r="F21" s="18">
        <v>-3</v>
      </c>
      <c r="G21" s="14">
        <v>22785</v>
      </c>
      <c r="H21" s="80">
        <f t="shared" si="7"/>
        <v>49</v>
      </c>
      <c r="I21" s="80">
        <f t="shared" si="10"/>
        <v>504</v>
      </c>
      <c r="J21" s="18">
        <v>-2</v>
      </c>
      <c r="K21" s="80">
        <f t="shared" si="3"/>
        <v>105</v>
      </c>
      <c r="L21" s="80">
        <f t="shared" si="8"/>
        <v>1081</v>
      </c>
      <c r="M21" s="15">
        <v>2</v>
      </c>
      <c r="N21" s="69" t="s">
        <v>20</v>
      </c>
      <c r="AM21" s="70" t="s">
        <v>11</v>
      </c>
      <c r="AN21" s="71">
        <v>46008</v>
      </c>
      <c r="AO21" s="79"/>
      <c r="AP21" s="79"/>
      <c r="AQ21" s="79">
        <f t="shared" si="4"/>
        <v>0</v>
      </c>
    </row>
    <row r="22" spans="1:43" s="2" customFormat="1" ht="18.75" customHeight="1" x14ac:dyDescent="0.3">
      <c r="A22" s="70" t="s">
        <v>11</v>
      </c>
      <c r="B22" s="71">
        <v>46008</v>
      </c>
      <c r="C22" s="14">
        <v>22826</v>
      </c>
      <c r="D22" s="80">
        <f t="shared" si="5"/>
        <v>41</v>
      </c>
      <c r="E22" s="80">
        <f t="shared" si="6"/>
        <v>618</v>
      </c>
      <c r="F22" s="18">
        <v>1</v>
      </c>
      <c r="G22" s="14">
        <v>22866</v>
      </c>
      <c r="H22" s="80">
        <f>IF(G22-C22&gt;0,G22-C22,NA())</f>
        <v>40</v>
      </c>
      <c r="I22" s="80">
        <f t="shared" si="10"/>
        <v>544</v>
      </c>
      <c r="J22" s="18">
        <v>2</v>
      </c>
      <c r="K22" s="80">
        <f t="shared" si="3"/>
        <v>81</v>
      </c>
      <c r="L22" s="80">
        <f t="shared" si="8"/>
        <v>1162</v>
      </c>
      <c r="M22" s="15">
        <v>4</v>
      </c>
      <c r="N22" s="69" t="s">
        <v>55</v>
      </c>
      <c r="AA22" s="608" t="s">
        <v>36</v>
      </c>
      <c r="AB22" s="594" t="s">
        <v>37</v>
      </c>
      <c r="AC22" s="614" t="s">
        <v>71</v>
      </c>
      <c r="AD22" s="600"/>
      <c r="AG22" s="580" t="s">
        <v>72</v>
      </c>
      <c r="AH22" s="581"/>
      <c r="AI22" s="582"/>
      <c r="AM22" s="70" t="s">
        <v>12</v>
      </c>
      <c r="AN22" s="71">
        <v>46009</v>
      </c>
      <c r="AO22" s="79"/>
      <c r="AP22" s="79"/>
      <c r="AQ22" s="79">
        <f t="shared" si="4"/>
        <v>0</v>
      </c>
    </row>
    <row r="23" spans="1:43" s="2" customFormat="1" ht="18.75" customHeight="1" thickBot="1" x14ac:dyDescent="0.35">
      <c r="A23" s="70" t="s">
        <v>12</v>
      </c>
      <c r="B23" s="71">
        <v>46009</v>
      </c>
      <c r="C23" s="14">
        <v>22907</v>
      </c>
      <c r="D23" s="80">
        <f t="shared" si="5"/>
        <v>41</v>
      </c>
      <c r="E23" s="80">
        <f t="shared" si="6"/>
        <v>659</v>
      </c>
      <c r="F23" s="18">
        <v>3</v>
      </c>
      <c r="G23" s="14">
        <v>22930</v>
      </c>
      <c r="H23" s="80">
        <f t="shared" si="7"/>
        <v>23</v>
      </c>
      <c r="I23" s="80">
        <f t="shared" si="10"/>
        <v>567</v>
      </c>
      <c r="J23" s="18">
        <v>4</v>
      </c>
      <c r="K23" s="80">
        <f t="shared" si="3"/>
        <v>64</v>
      </c>
      <c r="L23" s="80">
        <f t="shared" si="8"/>
        <v>1226</v>
      </c>
      <c r="M23" s="15">
        <v>10</v>
      </c>
      <c r="N23" s="69" t="s">
        <v>19</v>
      </c>
      <c r="AA23" s="609"/>
      <c r="AB23" s="595"/>
      <c r="AC23" s="615"/>
      <c r="AD23" s="601"/>
      <c r="AG23" s="583" t="s">
        <v>73</v>
      </c>
      <c r="AH23" s="584"/>
      <c r="AI23" s="585"/>
      <c r="AM23" s="70" t="s">
        <v>13</v>
      </c>
      <c r="AN23" s="71">
        <v>46010</v>
      </c>
      <c r="AO23" s="79"/>
      <c r="AP23" s="79"/>
      <c r="AQ23" s="79">
        <f t="shared" si="4"/>
        <v>0</v>
      </c>
    </row>
    <row r="24" spans="1:43" s="2" customFormat="1" ht="18.75" customHeight="1" thickBot="1" x14ac:dyDescent="0.35">
      <c r="A24" s="70" t="s">
        <v>13</v>
      </c>
      <c r="B24" s="71">
        <v>46010</v>
      </c>
      <c r="C24" s="14">
        <v>22965</v>
      </c>
      <c r="D24" s="80">
        <f t="shared" si="5"/>
        <v>35</v>
      </c>
      <c r="E24" s="80">
        <f t="shared" si="6"/>
        <v>694</v>
      </c>
      <c r="F24" s="18">
        <v>-1</v>
      </c>
      <c r="G24" s="14">
        <v>22990</v>
      </c>
      <c r="H24" s="80">
        <f t="shared" si="7"/>
        <v>25</v>
      </c>
      <c r="I24" s="80">
        <f t="shared" si="10"/>
        <v>592</v>
      </c>
      <c r="J24" s="18">
        <v>1</v>
      </c>
      <c r="K24" s="80">
        <f t="shared" si="3"/>
        <v>60</v>
      </c>
      <c r="L24" s="80">
        <f t="shared" si="8"/>
        <v>1286</v>
      </c>
      <c r="M24" s="15">
        <v>13</v>
      </c>
      <c r="N24" s="69" t="s">
        <v>82</v>
      </c>
      <c r="AA24" s="610"/>
      <c r="AB24" s="596"/>
      <c r="AC24" s="616"/>
      <c r="AD24" s="601"/>
      <c r="AG24" s="30" t="s">
        <v>74</v>
      </c>
      <c r="AH24" s="40">
        <v>45244</v>
      </c>
      <c r="AI24" s="41"/>
      <c r="AM24" s="70" t="s">
        <v>14</v>
      </c>
      <c r="AN24" s="71">
        <v>46011</v>
      </c>
      <c r="AO24" s="79"/>
      <c r="AP24" s="79"/>
      <c r="AQ24" s="79">
        <f t="shared" si="4"/>
        <v>0</v>
      </c>
    </row>
    <row r="25" spans="1:43" s="2" customFormat="1" ht="18.75" customHeight="1" thickBot="1" x14ac:dyDescent="0.35">
      <c r="A25" s="70" t="s">
        <v>14</v>
      </c>
      <c r="B25" s="71">
        <v>46011</v>
      </c>
      <c r="C25" s="14">
        <v>23024</v>
      </c>
      <c r="D25" s="80">
        <f t="shared" si="5"/>
        <v>34</v>
      </c>
      <c r="E25" s="80">
        <f t="shared" si="6"/>
        <v>728</v>
      </c>
      <c r="F25" s="18">
        <v>-1</v>
      </c>
      <c r="G25" s="14">
        <v>23057</v>
      </c>
      <c r="H25" s="80">
        <f t="shared" si="7"/>
        <v>33</v>
      </c>
      <c r="I25" s="80">
        <f t="shared" si="10"/>
        <v>625</v>
      </c>
      <c r="J25" s="18">
        <v>3</v>
      </c>
      <c r="K25" s="80">
        <f t="shared" si="3"/>
        <v>67</v>
      </c>
      <c r="L25" s="80">
        <f t="shared" si="8"/>
        <v>1353</v>
      </c>
      <c r="M25" s="15">
        <v>3</v>
      </c>
      <c r="N25" s="69" t="s">
        <v>20</v>
      </c>
      <c r="AA25" s="76">
        <v>1.1220000000000001</v>
      </c>
      <c r="AB25" s="42">
        <v>2723</v>
      </c>
      <c r="AC25" s="37">
        <f>AA25*AB25</f>
        <v>3055.2060000000001</v>
      </c>
      <c r="AG25" s="30" t="s">
        <v>75</v>
      </c>
      <c r="AH25" s="40">
        <v>40883</v>
      </c>
      <c r="AI25" s="32">
        <v>32529</v>
      </c>
      <c r="AM25" s="70" t="s">
        <v>15</v>
      </c>
      <c r="AN25" s="71">
        <v>46012</v>
      </c>
      <c r="AO25" s="79"/>
      <c r="AP25" s="79"/>
      <c r="AQ25" s="79">
        <f t="shared" si="4"/>
        <v>0</v>
      </c>
    </row>
    <row r="26" spans="1:43" s="2" customFormat="1" ht="18.75" customHeight="1" thickBot="1" x14ac:dyDescent="0.35">
      <c r="A26" s="70" t="s">
        <v>15</v>
      </c>
      <c r="B26" s="71">
        <v>46012</v>
      </c>
      <c r="C26" s="14">
        <v>23088</v>
      </c>
      <c r="D26" s="80">
        <f t="shared" si="5"/>
        <v>31</v>
      </c>
      <c r="E26" s="80">
        <f t="shared" si="6"/>
        <v>759</v>
      </c>
      <c r="F26" s="18">
        <v>1</v>
      </c>
      <c r="G26" s="14">
        <v>23121</v>
      </c>
      <c r="H26" s="80">
        <f t="shared" si="7"/>
        <v>33</v>
      </c>
      <c r="I26" s="80">
        <f t="shared" si="10"/>
        <v>658</v>
      </c>
      <c r="J26" s="18">
        <v>3</v>
      </c>
      <c r="K26" s="80">
        <f t="shared" si="3"/>
        <v>64</v>
      </c>
      <c r="L26" s="80">
        <f t="shared" si="8"/>
        <v>1417</v>
      </c>
      <c r="M26" s="15">
        <v>5</v>
      </c>
      <c r="N26" s="69" t="s">
        <v>20</v>
      </c>
      <c r="AG26" s="30" t="s">
        <v>40</v>
      </c>
      <c r="AH26" s="2">
        <f>AH24-AH25</f>
        <v>4361</v>
      </c>
      <c r="AI26" s="43"/>
      <c r="AM26" s="70" t="s">
        <v>9</v>
      </c>
      <c r="AN26" s="71">
        <v>46013</v>
      </c>
      <c r="AO26" s="79"/>
      <c r="AP26" s="79"/>
      <c r="AQ26" s="79">
        <f t="shared" si="4"/>
        <v>0</v>
      </c>
    </row>
    <row r="27" spans="1:43" s="2" customFormat="1" ht="18.75" customHeight="1" thickTop="1" thickBot="1" x14ac:dyDescent="0.35">
      <c r="A27" s="70" t="s">
        <v>9</v>
      </c>
      <c r="B27" s="71">
        <v>46013</v>
      </c>
      <c r="C27" s="14">
        <v>23155</v>
      </c>
      <c r="D27" s="80">
        <f t="shared" si="5"/>
        <v>34</v>
      </c>
      <c r="E27" s="80">
        <f t="shared" si="6"/>
        <v>793</v>
      </c>
      <c r="F27" s="18">
        <v>1</v>
      </c>
      <c r="G27" s="14">
        <v>23192</v>
      </c>
      <c r="H27" s="80">
        <f t="shared" si="7"/>
        <v>37</v>
      </c>
      <c r="I27" s="80">
        <f t="shared" si="10"/>
        <v>695</v>
      </c>
      <c r="J27" s="18">
        <v>1</v>
      </c>
      <c r="K27" s="80">
        <f t="shared" si="3"/>
        <v>71</v>
      </c>
      <c r="L27" s="80">
        <f t="shared" si="8"/>
        <v>1488</v>
      </c>
      <c r="M27" s="15">
        <v>2</v>
      </c>
      <c r="N27" s="69" t="s">
        <v>20</v>
      </c>
      <c r="AG27" s="44" t="s">
        <v>41</v>
      </c>
      <c r="AH27" s="45">
        <f>AH26/365</f>
        <v>11.947945205479453</v>
      </c>
      <c r="AI27" s="46">
        <f>AI25/AH27</f>
        <v>2722.5601926163722</v>
      </c>
      <c r="AM27" s="70" t="s">
        <v>10</v>
      </c>
      <c r="AN27" s="71">
        <v>46014</v>
      </c>
      <c r="AO27" s="79"/>
      <c r="AP27" s="79"/>
      <c r="AQ27" s="79">
        <f t="shared" si="4"/>
        <v>0</v>
      </c>
    </row>
    <row r="28" spans="1:43" s="2" customFormat="1" ht="18.75" customHeight="1" x14ac:dyDescent="0.3">
      <c r="A28" s="70" t="s">
        <v>10</v>
      </c>
      <c r="B28" s="71">
        <v>46014</v>
      </c>
      <c r="C28" s="14">
        <v>23229</v>
      </c>
      <c r="D28" s="80">
        <f t="shared" si="5"/>
        <v>37</v>
      </c>
      <c r="E28" s="80">
        <f t="shared" si="6"/>
        <v>830</v>
      </c>
      <c r="F28" s="18">
        <v>1</v>
      </c>
      <c r="G28" s="14">
        <v>23268</v>
      </c>
      <c r="H28" s="80">
        <f t="shared" si="7"/>
        <v>39</v>
      </c>
      <c r="I28" s="80">
        <f t="shared" si="10"/>
        <v>734</v>
      </c>
      <c r="J28" s="18">
        <v>1</v>
      </c>
      <c r="K28" s="80">
        <f t="shared" si="3"/>
        <v>76</v>
      </c>
      <c r="L28" s="80">
        <f t="shared" si="8"/>
        <v>1564</v>
      </c>
      <c r="M28" s="15">
        <v>2</v>
      </c>
      <c r="N28" s="69" t="s">
        <v>20</v>
      </c>
      <c r="AA28" s="580" t="s">
        <v>76</v>
      </c>
      <c r="AB28" s="592"/>
      <c r="AC28" s="592"/>
      <c r="AD28" s="592"/>
      <c r="AE28" s="593"/>
      <c r="AM28" s="70" t="s">
        <v>11</v>
      </c>
      <c r="AN28" s="71">
        <v>46015</v>
      </c>
      <c r="AO28" s="79"/>
      <c r="AP28" s="79"/>
      <c r="AQ28" s="79">
        <f t="shared" si="4"/>
        <v>0</v>
      </c>
    </row>
    <row r="29" spans="1:43" s="2" customFormat="1" ht="18.75" customHeight="1" x14ac:dyDescent="0.3">
      <c r="A29" s="70" t="s">
        <v>11</v>
      </c>
      <c r="B29" s="71">
        <v>46015</v>
      </c>
      <c r="C29" s="14">
        <v>23306</v>
      </c>
      <c r="D29" s="80">
        <f t="shared" si="5"/>
        <v>38</v>
      </c>
      <c r="E29" s="80">
        <f t="shared" si="6"/>
        <v>868</v>
      </c>
      <c r="F29" s="18">
        <v>1</v>
      </c>
      <c r="G29" s="14">
        <v>23344</v>
      </c>
      <c r="H29" s="80">
        <f t="shared" si="7"/>
        <v>38</v>
      </c>
      <c r="I29" s="80">
        <f t="shared" si="10"/>
        <v>772</v>
      </c>
      <c r="J29" s="18">
        <v>-1</v>
      </c>
      <c r="K29" s="80">
        <f t="shared" si="3"/>
        <v>76</v>
      </c>
      <c r="L29" s="80">
        <f t="shared" si="8"/>
        <v>1640</v>
      </c>
      <c r="M29" s="15">
        <v>0</v>
      </c>
      <c r="N29" s="69" t="s">
        <v>244</v>
      </c>
      <c r="AA29" s="22" t="s">
        <v>43</v>
      </c>
      <c r="AE29" s="77">
        <f>AE4</f>
        <v>395.69399999999996</v>
      </c>
      <c r="AM29" s="70" t="s">
        <v>12</v>
      </c>
      <c r="AN29" s="71">
        <v>46016</v>
      </c>
      <c r="AO29" s="79"/>
      <c r="AP29" s="79"/>
      <c r="AQ29" s="79">
        <f t="shared" si="4"/>
        <v>0</v>
      </c>
    </row>
    <row r="30" spans="1:43" s="2" customFormat="1" ht="18.75" customHeight="1" thickBot="1" x14ac:dyDescent="0.35">
      <c r="A30" s="70" t="s">
        <v>12</v>
      </c>
      <c r="B30" s="71">
        <v>46016</v>
      </c>
      <c r="C30" s="14">
        <v>23384</v>
      </c>
      <c r="D30" s="80">
        <f t="shared" si="5"/>
        <v>40</v>
      </c>
      <c r="E30" s="80">
        <f t="shared" si="6"/>
        <v>908</v>
      </c>
      <c r="F30" s="18">
        <v>0</v>
      </c>
      <c r="G30" s="14">
        <v>23430</v>
      </c>
      <c r="H30" s="80">
        <f t="shared" si="7"/>
        <v>46</v>
      </c>
      <c r="I30" s="80">
        <f t="shared" si="10"/>
        <v>818</v>
      </c>
      <c r="J30" s="18">
        <v>0</v>
      </c>
      <c r="K30" s="80">
        <f t="shared" si="3"/>
        <v>86</v>
      </c>
      <c r="L30" s="80">
        <f t="shared" si="8"/>
        <v>1726</v>
      </c>
      <c r="M30" s="15">
        <v>1</v>
      </c>
      <c r="N30" s="69" t="s">
        <v>20</v>
      </c>
      <c r="AA30" s="22" t="s">
        <v>44</v>
      </c>
      <c r="AE30" s="47">
        <f>AC25/12</f>
        <v>254.60050000000001</v>
      </c>
      <c r="AM30" s="70" t="s">
        <v>13</v>
      </c>
      <c r="AN30" s="71">
        <v>46017</v>
      </c>
      <c r="AO30" s="79"/>
      <c r="AP30" s="79"/>
      <c r="AQ30" s="79">
        <f t="shared" si="4"/>
        <v>0</v>
      </c>
    </row>
    <row r="31" spans="1:43" s="2" customFormat="1" ht="18.75" customHeight="1" thickTop="1" thickBot="1" x14ac:dyDescent="0.35">
      <c r="A31" s="70" t="s">
        <v>13</v>
      </c>
      <c r="B31" s="71">
        <v>46017</v>
      </c>
      <c r="C31" s="14">
        <v>23465</v>
      </c>
      <c r="D31" s="80">
        <f t="shared" si="5"/>
        <v>35</v>
      </c>
      <c r="E31" s="80">
        <f t="shared" si="6"/>
        <v>943</v>
      </c>
      <c r="F31" s="18">
        <v>0</v>
      </c>
      <c r="G31" s="14">
        <v>23505</v>
      </c>
      <c r="H31" s="80">
        <f t="shared" si="7"/>
        <v>40</v>
      </c>
      <c r="I31" s="80">
        <f t="shared" si="10"/>
        <v>858</v>
      </c>
      <c r="J31" s="18">
        <v>0</v>
      </c>
      <c r="K31" s="80">
        <f t="shared" si="3"/>
        <v>75</v>
      </c>
      <c r="L31" s="80">
        <f t="shared" si="8"/>
        <v>1801</v>
      </c>
      <c r="M31" s="15">
        <v>2</v>
      </c>
      <c r="N31" s="69" t="s">
        <v>20</v>
      </c>
      <c r="AA31" s="22"/>
      <c r="AC31" s="48" t="str">
        <f>IF(AE31&lt;0,"IZGUBA  €","PRIHRANEK  €")</f>
        <v>IZGUBA  €</v>
      </c>
      <c r="AD31" s="49"/>
      <c r="AE31" s="50">
        <f>AE30-AE29</f>
        <v>-141.09349999999995</v>
      </c>
      <c r="AM31" s="70" t="s">
        <v>14</v>
      </c>
      <c r="AN31" s="71">
        <v>46018</v>
      </c>
      <c r="AO31" s="79"/>
      <c r="AP31" s="79"/>
      <c r="AQ31" s="79">
        <f t="shared" si="4"/>
        <v>0</v>
      </c>
    </row>
    <row r="32" spans="1:43" s="2" customFormat="1" ht="18.75" customHeight="1" thickTop="1" thickBot="1" x14ac:dyDescent="0.35">
      <c r="A32" s="70" t="s">
        <v>14</v>
      </c>
      <c r="B32" s="71">
        <v>46018</v>
      </c>
      <c r="C32" s="14">
        <v>23561</v>
      </c>
      <c r="D32" s="80">
        <f t="shared" si="5"/>
        <v>56</v>
      </c>
      <c r="E32" s="80">
        <f t="shared" si="6"/>
        <v>999</v>
      </c>
      <c r="F32" s="18">
        <v>-4</v>
      </c>
      <c r="G32" s="14">
        <v>23618</v>
      </c>
      <c r="H32" s="80">
        <f t="shared" si="7"/>
        <v>57</v>
      </c>
      <c r="I32" s="80">
        <f t="shared" si="10"/>
        <v>915</v>
      </c>
      <c r="J32" s="18">
        <v>-3</v>
      </c>
      <c r="K32" s="80">
        <f t="shared" si="3"/>
        <v>113</v>
      </c>
      <c r="L32" s="80">
        <f t="shared" si="8"/>
        <v>1914</v>
      </c>
      <c r="M32" s="15">
        <v>-2</v>
      </c>
      <c r="N32" s="69" t="s">
        <v>20</v>
      </c>
      <c r="AA32" s="33"/>
      <c r="AB32" s="34"/>
      <c r="AC32" s="34"/>
      <c r="AD32" s="34"/>
      <c r="AE32" s="51"/>
      <c r="AM32" s="70" t="s">
        <v>15</v>
      </c>
      <c r="AN32" s="71">
        <v>46019</v>
      </c>
      <c r="AO32" s="79"/>
      <c r="AP32" s="79"/>
      <c r="AQ32" s="79">
        <f t="shared" si="4"/>
        <v>0</v>
      </c>
    </row>
    <row r="33" spans="1:43" s="2" customFormat="1" ht="18.75" customHeight="1" x14ac:dyDescent="0.3">
      <c r="A33" s="70" t="s">
        <v>15</v>
      </c>
      <c r="B33" s="71">
        <v>46019</v>
      </c>
      <c r="C33" s="14">
        <v>23683</v>
      </c>
      <c r="D33" s="80">
        <f t="shared" si="5"/>
        <v>65</v>
      </c>
      <c r="E33" s="80">
        <f t="shared" si="6"/>
        <v>1064</v>
      </c>
      <c r="F33" s="18">
        <v>-3</v>
      </c>
      <c r="G33" s="14">
        <v>23737</v>
      </c>
      <c r="H33" s="80">
        <f t="shared" si="7"/>
        <v>54</v>
      </c>
      <c r="I33" s="80">
        <f t="shared" si="10"/>
        <v>969</v>
      </c>
      <c r="J33" s="18">
        <v>-1</v>
      </c>
      <c r="K33" s="80">
        <f t="shared" si="3"/>
        <v>119</v>
      </c>
      <c r="L33" s="80">
        <f t="shared" si="8"/>
        <v>2033</v>
      </c>
      <c r="M33" s="15">
        <v>0</v>
      </c>
      <c r="N33" s="69" t="s">
        <v>82</v>
      </c>
      <c r="AM33" s="70" t="s">
        <v>9</v>
      </c>
      <c r="AN33" s="71">
        <v>46020</v>
      </c>
      <c r="AO33" s="79"/>
      <c r="AP33" s="79"/>
      <c r="AQ33" s="79">
        <f t="shared" si="4"/>
        <v>0</v>
      </c>
    </row>
    <row r="34" spans="1:43" s="2" customFormat="1" ht="18.75" customHeight="1" x14ac:dyDescent="0.3">
      <c r="A34" s="70" t="s">
        <v>9</v>
      </c>
      <c r="B34" s="71">
        <v>46020</v>
      </c>
      <c r="C34" s="14">
        <v>23793</v>
      </c>
      <c r="D34" s="80">
        <f t="shared" si="5"/>
        <v>56</v>
      </c>
      <c r="E34" s="80">
        <f t="shared" si="6"/>
        <v>1120</v>
      </c>
      <c r="F34" s="18">
        <v>-3</v>
      </c>
      <c r="G34" s="14">
        <v>23834</v>
      </c>
      <c r="H34" s="80">
        <f t="shared" si="7"/>
        <v>41</v>
      </c>
      <c r="I34" s="80">
        <f t="shared" si="10"/>
        <v>1010</v>
      </c>
      <c r="J34" s="18">
        <v>-3</v>
      </c>
      <c r="K34" s="80">
        <f t="shared" si="3"/>
        <v>97</v>
      </c>
      <c r="L34" s="80">
        <f t="shared" si="8"/>
        <v>2130</v>
      </c>
      <c r="M34" s="15">
        <v>4</v>
      </c>
      <c r="N34" s="69" t="s">
        <v>19</v>
      </c>
      <c r="AA34" s="2" t="s">
        <v>58</v>
      </c>
      <c r="AM34" s="70" t="s">
        <v>10</v>
      </c>
      <c r="AN34" s="71">
        <v>46021</v>
      </c>
      <c r="AO34" s="79"/>
      <c r="AP34" s="79"/>
      <c r="AQ34" s="79">
        <f t="shared" si="4"/>
        <v>0</v>
      </c>
    </row>
    <row r="35" spans="1:43" s="2" customFormat="1" ht="18.75" customHeight="1" x14ac:dyDescent="0.3">
      <c r="A35" s="70" t="s">
        <v>10</v>
      </c>
      <c r="B35" s="71">
        <v>46021</v>
      </c>
      <c r="C35" s="14">
        <v>23883</v>
      </c>
      <c r="D35" s="80">
        <f t="shared" si="5"/>
        <v>49</v>
      </c>
      <c r="E35" s="80">
        <f t="shared" si="6"/>
        <v>1169</v>
      </c>
      <c r="F35" s="18">
        <v>-6</v>
      </c>
      <c r="G35" s="14">
        <v>23927</v>
      </c>
      <c r="H35" s="80">
        <f>IF(G35-C35&gt;0,G35-C35,NA())</f>
        <v>44</v>
      </c>
      <c r="I35" s="80">
        <f t="shared" si="10"/>
        <v>1054</v>
      </c>
      <c r="J35" s="18">
        <v>-2</v>
      </c>
      <c r="K35" s="80">
        <f t="shared" si="3"/>
        <v>93</v>
      </c>
      <c r="L35" s="80">
        <f t="shared" si="8"/>
        <v>2223</v>
      </c>
      <c r="M35" s="15">
        <v>3</v>
      </c>
      <c r="N35" s="69" t="s">
        <v>19</v>
      </c>
      <c r="AM35" s="70" t="s">
        <v>11</v>
      </c>
      <c r="AN35" s="71">
        <v>46022</v>
      </c>
      <c r="AO35" s="79"/>
      <c r="AP35" s="79"/>
      <c r="AQ35" s="79">
        <f t="shared" si="4"/>
        <v>0</v>
      </c>
    </row>
    <row r="36" spans="1:43" s="2" customFormat="1" ht="18.75" customHeight="1" x14ac:dyDescent="0.3">
      <c r="A36" s="70" t="s">
        <v>11</v>
      </c>
      <c r="B36" s="71">
        <v>46022</v>
      </c>
      <c r="C36" s="14">
        <v>23993</v>
      </c>
      <c r="D36" s="80">
        <f t="shared" si="5"/>
        <v>66</v>
      </c>
      <c r="E36" s="80">
        <f t="shared" si="6"/>
        <v>1235</v>
      </c>
      <c r="F36" s="18">
        <v>-6</v>
      </c>
      <c r="G36" s="14">
        <v>24043</v>
      </c>
      <c r="H36" s="80">
        <f>IF(G36-C36&gt;0,G36-C36,NA())</f>
        <v>50</v>
      </c>
      <c r="I36" s="80">
        <f t="shared" si="10"/>
        <v>1104</v>
      </c>
      <c r="J36" s="18">
        <v>-4</v>
      </c>
      <c r="K36" s="80">
        <f t="shared" si="3"/>
        <v>116</v>
      </c>
      <c r="L36" s="80">
        <f t="shared" si="8"/>
        <v>2339</v>
      </c>
      <c r="M36" s="15">
        <v>2</v>
      </c>
      <c r="N36" s="69" t="s">
        <v>19</v>
      </c>
      <c r="AM36" s="81" t="s">
        <v>67</v>
      </c>
      <c r="AN36" s="82"/>
      <c r="AO36" s="83">
        <f>SUM(AO5:AO35)</f>
        <v>0</v>
      </c>
      <c r="AP36" s="83">
        <f>SUM(AP5:AP35)</f>
        <v>0</v>
      </c>
      <c r="AQ36" s="83">
        <f>AO36+AP36</f>
        <v>0</v>
      </c>
    </row>
    <row r="37" spans="1:43" s="2" customFormat="1" ht="28.5" customHeight="1" x14ac:dyDescent="0.3">
      <c r="A37" s="75" t="s">
        <v>45</v>
      </c>
      <c r="B37" s="52"/>
      <c r="C37" s="52"/>
      <c r="D37" s="398">
        <f>AVERAGE(D6:D35)</f>
        <v>38.966666666666669</v>
      </c>
      <c r="E37" s="398"/>
      <c r="F37" s="52">
        <f>AVERAGE(F6:F36)</f>
        <v>-0.67741935483870963</v>
      </c>
      <c r="G37" s="52"/>
      <c r="H37" s="52">
        <f>AVERAGE(H6:H35)</f>
        <v>35.133333333333333</v>
      </c>
      <c r="I37" s="52"/>
      <c r="J37" s="52">
        <f>AVERAGE(J6:J36)</f>
        <v>0.4838709677419355</v>
      </c>
      <c r="K37" s="52">
        <f>AVERAGE(K6:K35)</f>
        <v>74.099999999999994</v>
      </c>
      <c r="L37" s="52"/>
      <c r="M37" s="52">
        <f>AVERAGE(M6:M36)</f>
        <v>4</v>
      </c>
      <c r="N37" s="52"/>
      <c r="AA37" s="54"/>
      <c r="AB37" s="54"/>
      <c r="AC37" s="54"/>
      <c r="AD37" s="54"/>
      <c r="AE37" s="54"/>
      <c r="AF37" s="54"/>
      <c r="AG37" s="53"/>
      <c r="AH37" s="53"/>
      <c r="AI37" s="53"/>
      <c r="AM37" s="81" t="s">
        <v>45</v>
      </c>
      <c r="AN37" s="82"/>
      <c r="AO37" s="83" t="e">
        <f>AVERAGE(AO5:AO35)</f>
        <v>#DIV/0!</v>
      </c>
      <c r="AP37" s="83" t="e">
        <f t="shared" ref="AP37" si="11">AVERAGE(AP5:AP35)</f>
        <v>#DIV/0!</v>
      </c>
      <c r="AQ37" s="83" t="e">
        <f>AO37+AP37</f>
        <v>#DIV/0!</v>
      </c>
    </row>
    <row r="38" spans="1:43" s="2" customFormat="1" ht="15.6" x14ac:dyDescent="0.3">
      <c r="A38" s="55" t="s">
        <v>46</v>
      </c>
      <c r="B38" s="56" t="s">
        <v>47</v>
      </c>
      <c r="C38" s="56" t="s">
        <v>48</v>
      </c>
      <c r="D38" s="56" t="s">
        <v>49</v>
      </c>
      <c r="E38" s="56" t="s">
        <v>50</v>
      </c>
      <c r="F38" s="57" t="s">
        <v>51</v>
      </c>
      <c r="G38" s="58"/>
      <c r="H38" s="55" t="s">
        <v>46</v>
      </c>
      <c r="I38" s="56" t="s">
        <v>47</v>
      </c>
      <c r="J38" s="56" t="s">
        <v>48</v>
      </c>
      <c r="K38" s="56" t="s">
        <v>49</v>
      </c>
      <c r="L38" s="56" t="s">
        <v>50</v>
      </c>
      <c r="M38" s="57" t="s">
        <v>51</v>
      </c>
    </row>
    <row r="39" spans="1:43" s="2" customFormat="1" ht="15.6" x14ac:dyDescent="0.3">
      <c r="A39" s="59" t="s">
        <v>52</v>
      </c>
      <c r="B39" s="60">
        <v>1359</v>
      </c>
      <c r="C39" s="60">
        <v>1718</v>
      </c>
      <c r="D39" s="61">
        <f>SUM(B39:C39)</f>
        <v>3077</v>
      </c>
      <c r="E39" s="62">
        <v>546.21</v>
      </c>
      <c r="F39" s="63">
        <f>E39/D39</f>
        <v>0.17751381215469614</v>
      </c>
      <c r="H39" s="59" t="s">
        <v>53</v>
      </c>
      <c r="I39" s="61">
        <f>B39-I36</f>
        <v>255</v>
      </c>
      <c r="J39" s="61">
        <f>C39-E36</f>
        <v>483</v>
      </c>
      <c r="K39" s="61">
        <f>SUM(I39:J39)</f>
        <v>738</v>
      </c>
      <c r="L39" s="72">
        <f>K39*F39</f>
        <v>131.00519337016576</v>
      </c>
      <c r="M39" s="63">
        <f>L39/K39</f>
        <v>0.17751381215469614</v>
      </c>
      <c r="AB39" s="94"/>
      <c r="AC39" s="94"/>
      <c r="AD39" s="94"/>
      <c r="AE39" s="94"/>
    </row>
    <row r="40" spans="1:43" s="2" customFormat="1" ht="15.6" x14ac:dyDescent="0.3"/>
    <row r="41" spans="1:43" s="2" customFormat="1" ht="16.2" thickBot="1" x14ac:dyDescent="0.35"/>
    <row r="42" spans="1:43" s="2" customFormat="1" ht="16.2" thickTop="1" x14ac:dyDescent="0.3">
      <c r="P42" s="617" t="s">
        <v>245</v>
      </c>
      <c r="Q42" s="618"/>
      <c r="R42" s="619"/>
    </row>
    <row r="43" spans="1:43" s="2" customFormat="1" ht="15.6" x14ac:dyDescent="0.3">
      <c r="A43" s="400" t="s">
        <v>246</v>
      </c>
      <c r="D43" s="52">
        <v>37.774193548387096</v>
      </c>
      <c r="E43" s="52"/>
      <c r="F43" s="52">
        <v>-1.4193548387096775</v>
      </c>
      <c r="G43" s="52"/>
      <c r="H43" s="52">
        <v>32.41935483870968</v>
      </c>
      <c r="I43" s="52"/>
      <c r="J43" s="52">
        <v>-6.4516129032258063E-2</v>
      </c>
      <c r="K43" s="52">
        <v>70.193548387096769</v>
      </c>
      <c r="L43" s="52"/>
      <c r="M43" s="52">
        <v>4.870967741935484</v>
      </c>
      <c r="P43" s="404">
        <v>45992</v>
      </c>
      <c r="Q43" s="405">
        <v>45658</v>
      </c>
      <c r="R43" s="406" t="s">
        <v>247</v>
      </c>
    </row>
    <row r="44" spans="1:43" s="2" customFormat="1" ht="16.2" thickBot="1" x14ac:dyDescent="0.35">
      <c r="A44" s="369" t="s">
        <v>45</v>
      </c>
      <c r="P44" s="407">
        <v>24043</v>
      </c>
      <c r="Q44" s="408">
        <v>12298</v>
      </c>
      <c r="R44" s="409">
        <f>P44-Q44</f>
        <v>11745</v>
      </c>
    </row>
    <row r="45" spans="1:43" s="2" customFormat="1" ht="54" thickTop="1" x14ac:dyDescent="0.3">
      <c r="A45" s="399"/>
      <c r="B45" s="399"/>
      <c r="C45" s="399"/>
      <c r="D45" s="4" t="s">
        <v>7</v>
      </c>
      <c r="E45" s="402"/>
      <c r="F45" s="11" t="s">
        <v>23</v>
      </c>
      <c r="G45" s="399"/>
      <c r="H45" s="4" t="s">
        <v>21</v>
      </c>
      <c r="I45" s="402"/>
      <c r="J45" s="11" t="s">
        <v>24</v>
      </c>
      <c r="K45" s="4" t="s">
        <v>16</v>
      </c>
      <c r="L45" s="403"/>
      <c r="M45" s="64" t="s">
        <v>54</v>
      </c>
      <c r="N45" s="399"/>
    </row>
    <row r="46" spans="1:43" s="2" customFormat="1" ht="15.6" x14ac:dyDescent="0.3"/>
    <row r="47" spans="1:43" s="2" customFormat="1" ht="15.6" x14ac:dyDescent="0.3"/>
    <row r="48" spans="1:43" s="2" customFormat="1" ht="15.6" x14ac:dyDescent="0.3"/>
    <row r="49" s="2" customFormat="1" ht="15.6" x14ac:dyDescent="0.3"/>
    <row r="50" s="2" customFormat="1" ht="15.6" x14ac:dyDescent="0.3"/>
    <row r="51" s="2" customFormat="1" ht="15.6" x14ac:dyDescent="0.3"/>
    <row r="52" s="2" customFormat="1" ht="15.6" x14ac:dyDescent="0.3"/>
    <row r="53" s="2" customFormat="1" ht="15.6" x14ac:dyDescent="0.3"/>
    <row r="54" s="2" customFormat="1" ht="15.6" x14ac:dyDescent="0.3"/>
    <row r="55" s="2" customFormat="1" ht="15.6" x14ac:dyDescent="0.3"/>
    <row r="56" s="2" customFormat="1" ht="15.6" x14ac:dyDescent="0.3"/>
    <row r="57" s="2" customFormat="1" ht="15.6" x14ac:dyDescent="0.3"/>
    <row r="58" s="2" customFormat="1" ht="15.6" x14ac:dyDescent="0.3"/>
    <row r="59" s="2" customFormat="1" ht="15.6" x14ac:dyDescent="0.3"/>
    <row r="60" s="2" customFormat="1" ht="15.6" x14ac:dyDescent="0.3"/>
    <row r="61" s="2" customFormat="1" ht="15.6" x14ac:dyDescent="0.3"/>
    <row r="62" s="2" customFormat="1" ht="15.6" x14ac:dyDescent="0.3"/>
    <row r="63" s="2" customFormat="1" ht="15.6" x14ac:dyDescent="0.3"/>
    <row r="64" s="2" customFormat="1" ht="15.6" x14ac:dyDescent="0.3"/>
    <row r="65" s="2" customFormat="1" ht="15.6" x14ac:dyDescent="0.3"/>
    <row r="66" s="2" customFormat="1" ht="15.6" x14ac:dyDescent="0.3"/>
    <row r="67" s="2" customFormat="1" ht="15.6" x14ac:dyDescent="0.3"/>
    <row r="68" s="2" customFormat="1" ht="15.6" x14ac:dyDescent="0.3"/>
    <row r="69" s="2" customFormat="1" ht="15.6" x14ac:dyDescent="0.3"/>
    <row r="70" s="2" customFormat="1" ht="15.6" x14ac:dyDescent="0.3"/>
    <row r="71" s="2" customFormat="1" ht="15.6" x14ac:dyDescent="0.3"/>
    <row r="72" s="2" customFormat="1" ht="15.6" x14ac:dyDescent="0.3"/>
    <row r="73" s="2" customFormat="1" ht="15.6" x14ac:dyDescent="0.3"/>
    <row r="74" s="2" customFormat="1" ht="15.6" x14ac:dyDescent="0.3"/>
    <row r="75" s="2" customFormat="1" ht="15.6" x14ac:dyDescent="0.3"/>
    <row r="76" s="2" customFormat="1" ht="15.6" x14ac:dyDescent="0.3"/>
    <row r="77" s="2" customFormat="1" ht="15.6" x14ac:dyDescent="0.3"/>
    <row r="78" s="2" customFormat="1" ht="15.6" x14ac:dyDescent="0.3"/>
    <row r="79" s="2" customFormat="1" ht="15.6" x14ac:dyDescent="0.3"/>
    <row r="80" s="2" customFormat="1" ht="15.6" x14ac:dyDescent="0.3"/>
    <row r="81" s="2" customFormat="1" ht="15.6" x14ac:dyDescent="0.3"/>
    <row r="82" s="2" customFormat="1" ht="15.6" x14ac:dyDescent="0.3"/>
    <row r="83" s="2" customFormat="1" ht="15.6" x14ac:dyDescent="0.3"/>
    <row r="84" s="2" customFormat="1" ht="15.6" x14ac:dyDescent="0.3"/>
    <row r="85" s="2" customFormat="1" ht="15.6" x14ac:dyDescent="0.3"/>
    <row r="86" s="2" customFormat="1" ht="15.6" x14ac:dyDescent="0.3"/>
    <row r="87" s="2" customFormat="1" ht="15.6" x14ac:dyDescent="0.3"/>
    <row r="88" s="2" customFormat="1" ht="15.6" x14ac:dyDescent="0.3"/>
    <row r="89" s="2" customFormat="1" ht="15.6" x14ac:dyDescent="0.3"/>
    <row r="90" s="2" customFormat="1" ht="15.6" x14ac:dyDescent="0.3"/>
    <row r="91" s="2" customFormat="1" ht="15.6" x14ac:dyDescent="0.3"/>
    <row r="92" s="2" customFormat="1" ht="15.6" x14ac:dyDescent="0.3"/>
    <row r="93" s="2" customFormat="1" ht="15.6" x14ac:dyDescent="0.3"/>
    <row r="94" s="2" customFormat="1" ht="15.6" x14ac:dyDescent="0.3"/>
    <row r="95" s="2" customFormat="1" ht="15.6" x14ac:dyDescent="0.3"/>
    <row r="96" s="2" customFormat="1" ht="15.6" x14ac:dyDescent="0.3"/>
    <row r="97" s="2" customFormat="1" ht="15.6" x14ac:dyDescent="0.3"/>
    <row r="98" s="2" customFormat="1" ht="15.6" x14ac:dyDescent="0.3"/>
    <row r="99" s="2" customFormat="1" ht="15.6" x14ac:dyDescent="0.3"/>
    <row r="100" s="2" customFormat="1" ht="15.6" x14ac:dyDescent="0.3"/>
    <row r="101" s="2" customFormat="1" ht="15.6" x14ac:dyDescent="0.3"/>
    <row r="102" s="2" customFormat="1" ht="15.6" x14ac:dyDescent="0.3"/>
    <row r="103" s="2" customFormat="1" ht="15.6" x14ac:dyDescent="0.3"/>
    <row r="104" s="2" customFormat="1" ht="15.6" x14ac:dyDescent="0.3"/>
    <row r="105" s="2" customFormat="1" ht="15.6" x14ac:dyDescent="0.3"/>
    <row r="106" s="2" customFormat="1" ht="15.6" x14ac:dyDescent="0.3"/>
    <row r="107" s="2" customFormat="1" ht="15.6" x14ac:dyDescent="0.3"/>
    <row r="108" s="2" customFormat="1" ht="15.6" x14ac:dyDescent="0.3"/>
    <row r="109" s="2" customFormat="1" ht="15.6" x14ac:dyDescent="0.3"/>
    <row r="110" s="2" customFormat="1" ht="15.6" x14ac:dyDescent="0.3"/>
    <row r="111" s="2" customFormat="1" ht="15.6" x14ac:dyDescent="0.3"/>
    <row r="112" s="2" customFormat="1" ht="15.6" x14ac:dyDescent="0.3"/>
    <row r="113" s="2" customFormat="1" ht="15.6" x14ac:dyDescent="0.3"/>
    <row r="114" s="2" customFormat="1" ht="15.6" x14ac:dyDescent="0.3"/>
    <row r="115" s="2" customFormat="1" ht="15.6" x14ac:dyDescent="0.3"/>
    <row r="116" s="2" customFormat="1" ht="15.6" x14ac:dyDescent="0.3"/>
    <row r="117" s="2" customFormat="1" ht="15.6" x14ac:dyDescent="0.3"/>
    <row r="118" s="2" customFormat="1" ht="15.6" x14ac:dyDescent="0.3"/>
    <row r="119" s="2" customFormat="1" ht="15.6" x14ac:dyDescent="0.3"/>
    <row r="120" s="2" customFormat="1" ht="15.6" x14ac:dyDescent="0.3"/>
    <row r="121" s="2" customFormat="1" ht="15.6" x14ac:dyDescent="0.3"/>
    <row r="122" s="2" customFormat="1" ht="15.6" x14ac:dyDescent="0.3"/>
    <row r="123" s="2" customFormat="1" ht="15.6" x14ac:dyDescent="0.3"/>
    <row r="124" s="2" customFormat="1" ht="15.6" x14ac:dyDescent="0.3"/>
    <row r="125" s="2" customFormat="1" ht="15.6" x14ac:dyDescent="0.3"/>
    <row r="126" s="2" customFormat="1" ht="15.6" x14ac:dyDescent="0.3"/>
    <row r="127" s="2" customFormat="1" ht="15.6" x14ac:dyDescent="0.3"/>
    <row r="128" s="2" customFormat="1" ht="15.6" x14ac:dyDescent="0.3"/>
    <row r="129" s="2" customFormat="1" ht="15.6" x14ac:dyDescent="0.3"/>
    <row r="130" s="2" customFormat="1" ht="15.6" x14ac:dyDescent="0.3"/>
    <row r="131" s="2" customFormat="1" ht="15.6" x14ac:dyDescent="0.3"/>
    <row r="132" s="2" customFormat="1" ht="15.6" x14ac:dyDescent="0.3"/>
    <row r="133" s="2" customFormat="1" ht="15.6" x14ac:dyDescent="0.3"/>
    <row r="134" s="2" customFormat="1" ht="15.6" x14ac:dyDescent="0.3"/>
    <row r="135" s="2" customFormat="1" ht="15.6" x14ac:dyDescent="0.3"/>
    <row r="136" s="2" customFormat="1" ht="15.6" x14ac:dyDescent="0.3"/>
    <row r="137" s="2" customFormat="1" ht="15.6" x14ac:dyDescent="0.3"/>
    <row r="138" s="2" customFormat="1" ht="15.6" x14ac:dyDescent="0.3"/>
    <row r="139" s="2" customFormat="1" ht="15.6" x14ac:dyDescent="0.3"/>
    <row r="140" s="2" customFormat="1" ht="15.6" x14ac:dyDescent="0.3"/>
    <row r="141" s="2" customFormat="1" ht="15.6" x14ac:dyDescent="0.3"/>
    <row r="142" s="2" customFormat="1" ht="15.6" x14ac:dyDescent="0.3"/>
    <row r="143" s="2" customFormat="1" ht="15.6" x14ac:dyDescent="0.3"/>
    <row r="144" s="2" customFormat="1" ht="15.6" x14ac:dyDescent="0.3"/>
    <row r="145" s="2" customFormat="1" ht="15.6" x14ac:dyDescent="0.3"/>
    <row r="146" s="2" customFormat="1" ht="15.6" x14ac:dyDescent="0.3"/>
    <row r="147" s="2" customFormat="1" ht="15.6" x14ac:dyDescent="0.3"/>
    <row r="148" s="2" customFormat="1" ht="15.6" x14ac:dyDescent="0.3"/>
    <row r="149" s="2" customFormat="1" ht="15.6" x14ac:dyDescent="0.3"/>
    <row r="150" s="2" customFormat="1" ht="15.6" x14ac:dyDescent="0.3"/>
    <row r="151" s="2" customFormat="1" ht="15.6" x14ac:dyDescent="0.3"/>
    <row r="152" s="2" customFormat="1" ht="15.6" x14ac:dyDescent="0.3"/>
    <row r="153" s="2" customFormat="1" ht="15.6" x14ac:dyDescent="0.3"/>
    <row r="154" s="2" customFormat="1" ht="15.6" x14ac:dyDescent="0.3"/>
    <row r="155" s="2" customFormat="1" ht="15.6" x14ac:dyDescent="0.3"/>
    <row r="156" s="2" customFormat="1" ht="15.6" x14ac:dyDescent="0.3"/>
    <row r="157" s="2" customFormat="1" ht="15.6" x14ac:dyDescent="0.3"/>
    <row r="158" s="2" customFormat="1" ht="15.6" x14ac:dyDescent="0.3"/>
    <row r="159" s="2" customFormat="1" ht="15.6" x14ac:dyDescent="0.3"/>
    <row r="160" s="2" customFormat="1" ht="15.6" x14ac:dyDescent="0.3"/>
    <row r="161" s="2" customFormat="1" ht="15.6" x14ac:dyDescent="0.3"/>
    <row r="162" s="2" customFormat="1" ht="15.6" x14ac:dyDescent="0.3"/>
    <row r="163" s="2" customFormat="1" ht="15.6" x14ac:dyDescent="0.3"/>
    <row r="164" s="2" customFormat="1" ht="15.6" x14ac:dyDescent="0.3"/>
    <row r="165" s="2" customFormat="1" ht="15.6" x14ac:dyDescent="0.3"/>
    <row r="166" s="2" customFormat="1" ht="15.6" x14ac:dyDescent="0.3"/>
    <row r="167" s="2" customFormat="1" ht="15.6" x14ac:dyDescent="0.3"/>
    <row r="168" s="2" customFormat="1" ht="15.6" x14ac:dyDescent="0.3"/>
    <row r="169" s="2" customFormat="1" ht="15.6" x14ac:dyDescent="0.3"/>
    <row r="170" s="2" customFormat="1" ht="15.6" x14ac:dyDescent="0.3"/>
    <row r="171" s="2" customFormat="1" ht="15.6" x14ac:dyDescent="0.3"/>
    <row r="172" s="2" customFormat="1" ht="15.6" x14ac:dyDescent="0.3"/>
    <row r="173" s="2" customFormat="1" ht="15.6" x14ac:dyDescent="0.3"/>
    <row r="174" s="2" customFormat="1" ht="15.6" x14ac:dyDescent="0.3"/>
    <row r="175" s="2" customFormat="1" ht="15.6" x14ac:dyDescent="0.3"/>
    <row r="176" s="2" customFormat="1" ht="15.6" x14ac:dyDescent="0.3"/>
    <row r="177" spans="3:13" s="2" customFormat="1" ht="15.6" x14ac:dyDescent="0.3"/>
    <row r="178" spans="3:13" s="2" customFormat="1" ht="15.6" x14ac:dyDescent="0.3"/>
    <row r="179" spans="3:13" s="2" customFormat="1" ht="15.6" x14ac:dyDescent="0.3"/>
    <row r="180" spans="3:13" s="2" customFormat="1" ht="15.6" x14ac:dyDescent="0.3"/>
    <row r="181" spans="3:13" s="2" customFormat="1" ht="15.6" x14ac:dyDescent="0.3"/>
    <row r="182" spans="3:13" s="2" customFormat="1" ht="15.6" x14ac:dyDescent="0.3"/>
    <row r="183" spans="3:13" s="2" customFormat="1" ht="15.6" x14ac:dyDescent="0.3"/>
    <row r="184" spans="3:13" s="2" customFormat="1" ht="15.6" x14ac:dyDescent="0.3"/>
    <row r="185" spans="3:13" s="2" customFormat="1" ht="15.6" x14ac:dyDescent="0.3"/>
    <row r="186" spans="3:13" s="2" customFormat="1" ht="15.6" x14ac:dyDescent="0.3"/>
    <row r="187" spans="3:13" x14ac:dyDescent="0.25">
      <c r="C187" s="1"/>
      <c r="F187" s="1"/>
      <c r="G187" s="1"/>
      <c r="J187" s="1"/>
      <c r="M187" s="1"/>
    </row>
    <row r="188" spans="3:13" x14ac:dyDescent="0.25">
      <c r="C188" s="1"/>
      <c r="F188" s="1"/>
      <c r="G188" s="1"/>
      <c r="J188" s="1"/>
      <c r="M188" s="1"/>
    </row>
    <row r="189" spans="3:13" x14ac:dyDescent="0.25">
      <c r="C189" s="1"/>
      <c r="F189" s="1"/>
      <c r="G189" s="1"/>
      <c r="J189" s="1"/>
      <c r="M189" s="1"/>
    </row>
    <row r="190" spans="3:13" x14ac:dyDescent="0.25">
      <c r="C190" s="1"/>
      <c r="F190" s="1"/>
      <c r="G190" s="1"/>
      <c r="J190" s="1"/>
      <c r="M190" s="1"/>
    </row>
    <row r="191" spans="3:13" x14ac:dyDescent="0.25">
      <c r="C191" s="1"/>
      <c r="F191" s="1"/>
      <c r="G191" s="1"/>
      <c r="J191" s="1"/>
      <c r="M191" s="1"/>
    </row>
    <row r="192" spans="3:13" x14ac:dyDescent="0.25">
      <c r="C192" s="1"/>
      <c r="F192" s="1"/>
      <c r="G192" s="1"/>
      <c r="J192" s="1"/>
      <c r="M192" s="1"/>
    </row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="1" customFormat="1" x14ac:dyDescent="0.25"/>
    <row r="1314" s="1" customFormat="1" x14ac:dyDescent="0.25"/>
    <row r="1315" s="1" customFormat="1" x14ac:dyDescent="0.25"/>
    <row r="1316" s="1" customFormat="1" x14ac:dyDescent="0.25"/>
    <row r="1317" s="1" customFormat="1" x14ac:dyDescent="0.25"/>
    <row r="1318" s="1" customFormat="1" x14ac:dyDescent="0.25"/>
    <row r="1319" s="1" customFormat="1" x14ac:dyDescent="0.25"/>
    <row r="1320" s="1" customFormat="1" x14ac:dyDescent="0.25"/>
    <row r="1321" s="1" customFormat="1" x14ac:dyDescent="0.25"/>
    <row r="1322" s="1" customFormat="1" x14ac:dyDescent="0.25"/>
    <row r="1323" s="1" customFormat="1" x14ac:dyDescent="0.25"/>
    <row r="1324" s="1" customFormat="1" x14ac:dyDescent="0.25"/>
    <row r="1325" s="1" customFormat="1" x14ac:dyDescent="0.25"/>
    <row r="1326" s="1" customFormat="1" x14ac:dyDescent="0.25"/>
    <row r="1327" s="1" customFormat="1" x14ac:dyDescent="0.25"/>
    <row r="1328" s="1" customFormat="1" x14ac:dyDescent="0.25"/>
    <row r="1329" s="1" customFormat="1" x14ac:dyDescent="0.25"/>
    <row r="1330" s="1" customFormat="1" x14ac:dyDescent="0.25"/>
    <row r="1331" s="1" customFormat="1" x14ac:dyDescent="0.25"/>
    <row r="1332" s="1" customFormat="1" x14ac:dyDescent="0.25"/>
    <row r="1333" s="1" customFormat="1" x14ac:dyDescent="0.25"/>
    <row r="1334" s="1" customFormat="1" x14ac:dyDescent="0.25"/>
    <row r="1335" s="1" customFormat="1" x14ac:dyDescent="0.25"/>
    <row r="1336" s="1" customFormat="1" x14ac:dyDescent="0.25"/>
    <row r="1337" s="1" customFormat="1" x14ac:dyDescent="0.25"/>
    <row r="1338" s="1" customFormat="1" x14ac:dyDescent="0.25"/>
    <row r="1339" s="1" customFormat="1" x14ac:dyDescent="0.25"/>
    <row r="1340" s="1" customFormat="1" x14ac:dyDescent="0.25"/>
    <row r="1341" s="1" customFormat="1" x14ac:dyDescent="0.25"/>
    <row r="1342" s="1" customFormat="1" x14ac:dyDescent="0.25"/>
    <row r="1343" s="1" customFormat="1" x14ac:dyDescent="0.25"/>
    <row r="1344" s="1" customFormat="1" x14ac:dyDescent="0.25"/>
    <row r="1345" s="1" customFormat="1" x14ac:dyDescent="0.25"/>
    <row r="1346" s="1" customFormat="1" x14ac:dyDescent="0.25"/>
    <row r="1347" s="1" customFormat="1" x14ac:dyDescent="0.25"/>
    <row r="1348" s="1" customFormat="1" x14ac:dyDescent="0.25"/>
    <row r="1349" s="1" customFormat="1" x14ac:dyDescent="0.25"/>
    <row r="1350" s="1" customFormat="1" x14ac:dyDescent="0.25"/>
    <row r="1351" s="1" customFormat="1" x14ac:dyDescent="0.25"/>
    <row r="1352" s="1" customFormat="1" x14ac:dyDescent="0.25"/>
    <row r="1353" s="1" customFormat="1" x14ac:dyDescent="0.25"/>
    <row r="1354" s="1" customFormat="1" x14ac:dyDescent="0.25"/>
    <row r="1355" s="1" customFormat="1" x14ac:dyDescent="0.25"/>
    <row r="1356" s="1" customFormat="1" x14ac:dyDescent="0.25"/>
    <row r="1357" s="1" customFormat="1" x14ac:dyDescent="0.25"/>
    <row r="1358" s="1" customFormat="1" x14ac:dyDescent="0.25"/>
    <row r="1359" s="1" customFormat="1" x14ac:dyDescent="0.25"/>
    <row r="1360" s="1" customFormat="1" x14ac:dyDescent="0.25"/>
    <row r="1361" s="1" customFormat="1" x14ac:dyDescent="0.25"/>
    <row r="1362" s="1" customFormat="1" x14ac:dyDescent="0.25"/>
    <row r="1363" s="1" customFormat="1" x14ac:dyDescent="0.25"/>
    <row r="1364" s="1" customFormat="1" x14ac:dyDescent="0.25"/>
    <row r="1365" s="1" customFormat="1" x14ac:dyDescent="0.25"/>
    <row r="1366" s="1" customFormat="1" x14ac:dyDescent="0.25"/>
    <row r="1367" s="1" customFormat="1" x14ac:dyDescent="0.25"/>
    <row r="1368" s="1" customFormat="1" x14ac:dyDescent="0.25"/>
    <row r="1369" s="1" customFormat="1" x14ac:dyDescent="0.25"/>
    <row r="1370" s="1" customFormat="1" x14ac:dyDescent="0.25"/>
    <row r="1371" s="1" customFormat="1" x14ac:dyDescent="0.25"/>
    <row r="1372" s="1" customFormat="1" x14ac:dyDescent="0.25"/>
    <row r="1373" s="1" customFormat="1" x14ac:dyDescent="0.25"/>
    <row r="1374" s="1" customFormat="1" x14ac:dyDescent="0.25"/>
    <row r="1375" s="1" customFormat="1" x14ac:dyDescent="0.25"/>
    <row r="1376" s="1" customFormat="1" x14ac:dyDescent="0.25"/>
    <row r="1377" s="1" customFormat="1" x14ac:dyDescent="0.25"/>
    <row r="1378" s="1" customFormat="1" x14ac:dyDescent="0.25"/>
    <row r="1379" s="1" customFormat="1" x14ac:dyDescent="0.25"/>
    <row r="1380" s="1" customFormat="1" x14ac:dyDescent="0.25"/>
    <row r="1381" s="1" customFormat="1" x14ac:dyDescent="0.25"/>
    <row r="1382" s="1" customFormat="1" x14ac:dyDescent="0.25"/>
    <row r="1383" s="1" customFormat="1" x14ac:dyDescent="0.25"/>
    <row r="1384" s="1" customFormat="1" x14ac:dyDescent="0.25"/>
    <row r="1385" s="1" customFormat="1" x14ac:dyDescent="0.25"/>
    <row r="1386" s="1" customFormat="1" x14ac:dyDescent="0.25"/>
    <row r="1387" s="1" customFormat="1" x14ac:dyDescent="0.25"/>
    <row r="1388" s="1" customFormat="1" x14ac:dyDescent="0.25"/>
    <row r="1389" s="1" customFormat="1" x14ac:dyDescent="0.25"/>
    <row r="1390" s="1" customFormat="1" x14ac:dyDescent="0.25"/>
    <row r="1391" s="1" customFormat="1" x14ac:dyDescent="0.25"/>
    <row r="1392" s="1" customFormat="1" x14ac:dyDescent="0.25"/>
    <row r="1393" s="1" customFormat="1" x14ac:dyDescent="0.25"/>
    <row r="1394" s="1" customFormat="1" x14ac:dyDescent="0.25"/>
    <row r="1395" s="1" customFormat="1" x14ac:dyDescent="0.25"/>
    <row r="1396" s="1" customFormat="1" x14ac:dyDescent="0.25"/>
    <row r="1397" s="1" customFormat="1" x14ac:dyDescent="0.25"/>
    <row r="1398" s="1" customFormat="1" x14ac:dyDescent="0.25"/>
    <row r="1399" s="1" customFormat="1" x14ac:dyDescent="0.25"/>
    <row r="1400" s="1" customFormat="1" x14ac:dyDescent="0.25"/>
    <row r="1401" s="1" customFormat="1" x14ac:dyDescent="0.25"/>
    <row r="1402" s="1" customFormat="1" x14ac:dyDescent="0.25"/>
    <row r="1403" s="1" customFormat="1" x14ac:dyDescent="0.25"/>
    <row r="1404" s="1" customFormat="1" x14ac:dyDescent="0.25"/>
    <row r="1405" s="1" customFormat="1" x14ac:dyDescent="0.25"/>
    <row r="1406" s="1" customFormat="1" x14ac:dyDescent="0.25"/>
    <row r="1407" s="1" customFormat="1" x14ac:dyDescent="0.25"/>
    <row r="1408" s="1" customFormat="1" x14ac:dyDescent="0.25"/>
    <row r="1409" s="1" customFormat="1" x14ac:dyDescent="0.25"/>
    <row r="1410" s="1" customFormat="1" x14ac:dyDescent="0.25"/>
    <row r="1411" s="1" customFormat="1" x14ac:dyDescent="0.25"/>
    <row r="1412" s="1" customFormat="1" x14ac:dyDescent="0.25"/>
    <row r="1413" s="1" customFormat="1" x14ac:dyDescent="0.25"/>
    <row r="1414" s="1" customFormat="1" x14ac:dyDescent="0.25"/>
    <row r="1415" s="1" customFormat="1" x14ac:dyDescent="0.25"/>
    <row r="1416" s="1" customFormat="1" x14ac:dyDescent="0.25"/>
    <row r="1417" s="1" customFormat="1" x14ac:dyDescent="0.25"/>
    <row r="1418" s="1" customFormat="1" x14ac:dyDescent="0.25"/>
    <row r="1419" s="1" customFormat="1" x14ac:dyDescent="0.25"/>
    <row r="1420" s="1" customFormat="1" x14ac:dyDescent="0.25"/>
    <row r="1421" s="1" customFormat="1" x14ac:dyDescent="0.25"/>
    <row r="1422" s="1" customFormat="1" x14ac:dyDescent="0.25"/>
    <row r="1423" s="1" customFormat="1" x14ac:dyDescent="0.25"/>
    <row r="1424" s="1" customFormat="1" x14ac:dyDescent="0.25"/>
    <row r="1425" s="1" customFormat="1" x14ac:dyDescent="0.25"/>
    <row r="1426" s="1" customFormat="1" x14ac:dyDescent="0.25"/>
    <row r="1427" s="1" customFormat="1" x14ac:dyDescent="0.25"/>
    <row r="1428" s="1" customFormat="1" x14ac:dyDescent="0.25"/>
    <row r="1429" s="1" customFormat="1" x14ac:dyDescent="0.25"/>
    <row r="1430" s="1" customFormat="1" x14ac:dyDescent="0.25"/>
    <row r="1431" s="1" customFormat="1" x14ac:dyDescent="0.25"/>
    <row r="1432" s="1" customFormat="1" x14ac:dyDescent="0.25"/>
    <row r="1433" s="1" customFormat="1" x14ac:dyDescent="0.25"/>
    <row r="1434" s="1" customFormat="1" x14ac:dyDescent="0.25"/>
    <row r="1435" s="1" customFormat="1" x14ac:dyDescent="0.25"/>
    <row r="1436" s="1" customFormat="1" x14ac:dyDescent="0.25"/>
    <row r="1437" s="1" customFormat="1" x14ac:dyDescent="0.25"/>
    <row r="1438" s="1" customFormat="1" x14ac:dyDescent="0.25"/>
    <row r="1439" s="1" customFormat="1" x14ac:dyDescent="0.25"/>
    <row r="1440" s="1" customFormat="1" x14ac:dyDescent="0.25"/>
    <row r="1441" s="1" customFormat="1" x14ac:dyDescent="0.25"/>
    <row r="1442" s="1" customFormat="1" x14ac:dyDescent="0.25"/>
    <row r="1443" s="1" customFormat="1" x14ac:dyDescent="0.25"/>
    <row r="1444" s="1" customFormat="1" x14ac:dyDescent="0.25"/>
    <row r="1445" s="1" customFormat="1" x14ac:dyDescent="0.25"/>
    <row r="1446" s="1" customFormat="1" x14ac:dyDescent="0.25"/>
    <row r="1447" s="1" customFormat="1" x14ac:dyDescent="0.25"/>
    <row r="1448" s="1" customFormat="1" x14ac:dyDescent="0.25"/>
    <row r="1449" s="1" customFormat="1" x14ac:dyDescent="0.25"/>
    <row r="1450" s="1" customFormat="1" x14ac:dyDescent="0.25"/>
    <row r="1451" s="1" customFormat="1" x14ac:dyDescent="0.25"/>
    <row r="1452" s="1" customFormat="1" x14ac:dyDescent="0.25"/>
    <row r="1453" s="1" customFormat="1" x14ac:dyDescent="0.25"/>
    <row r="1454" s="1" customFormat="1" x14ac:dyDescent="0.25"/>
    <row r="1455" s="1" customFormat="1" x14ac:dyDescent="0.25"/>
    <row r="1456" s="1" customFormat="1" x14ac:dyDescent="0.25"/>
    <row r="1457" s="1" customFormat="1" x14ac:dyDescent="0.25"/>
    <row r="1458" s="1" customFormat="1" x14ac:dyDescent="0.25"/>
    <row r="1459" s="1" customFormat="1" x14ac:dyDescent="0.25"/>
    <row r="1460" s="1" customFormat="1" x14ac:dyDescent="0.25"/>
    <row r="1461" s="1" customFormat="1" x14ac:dyDescent="0.25"/>
    <row r="1462" s="1" customFormat="1" x14ac:dyDescent="0.25"/>
    <row r="1463" s="1" customFormat="1" x14ac:dyDescent="0.25"/>
    <row r="1464" s="1" customFormat="1" x14ac:dyDescent="0.25"/>
    <row r="1465" s="1" customFormat="1" x14ac:dyDescent="0.25"/>
    <row r="1466" s="1" customFormat="1" x14ac:dyDescent="0.25"/>
    <row r="1467" s="1" customFormat="1" x14ac:dyDescent="0.25"/>
    <row r="1468" s="1" customFormat="1" x14ac:dyDescent="0.25"/>
    <row r="1469" s="1" customFormat="1" x14ac:dyDescent="0.25"/>
    <row r="1470" s="1" customFormat="1" x14ac:dyDescent="0.25"/>
    <row r="1471" s="1" customFormat="1" x14ac:dyDescent="0.25"/>
    <row r="1472" s="1" customFormat="1" x14ac:dyDescent="0.25"/>
    <row r="1473" s="1" customFormat="1" x14ac:dyDescent="0.25"/>
    <row r="1474" s="1" customFormat="1" x14ac:dyDescent="0.25"/>
    <row r="1475" s="1" customFormat="1" x14ac:dyDescent="0.25"/>
    <row r="1476" s="1" customFormat="1" x14ac:dyDescent="0.25"/>
    <row r="1477" s="1" customFormat="1" x14ac:dyDescent="0.25"/>
    <row r="1478" s="1" customFormat="1" x14ac:dyDescent="0.25"/>
    <row r="1479" s="1" customFormat="1" x14ac:dyDescent="0.25"/>
    <row r="1480" s="1" customFormat="1" x14ac:dyDescent="0.25"/>
    <row r="1481" s="1" customFormat="1" x14ac:dyDescent="0.25"/>
    <row r="1482" s="1" customFormat="1" x14ac:dyDescent="0.25"/>
    <row r="1483" s="1" customFormat="1" x14ac:dyDescent="0.25"/>
    <row r="1484" s="1" customFormat="1" x14ac:dyDescent="0.25"/>
    <row r="1485" s="1" customFormat="1" x14ac:dyDescent="0.25"/>
    <row r="1486" s="1" customFormat="1" x14ac:dyDescent="0.25"/>
    <row r="1487" s="1" customFormat="1" x14ac:dyDescent="0.25"/>
    <row r="1488" s="1" customFormat="1" x14ac:dyDescent="0.25"/>
    <row r="1489" s="1" customFormat="1" x14ac:dyDescent="0.25"/>
    <row r="1490" s="1" customFormat="1" x14ac:dyDescent="0.25"/>
    <row r="1491" s="1" customFormat="1" x14ac:dyDescent="0.25"/>
    <row r="1492" s="1" customFormat="1" x14ac:dyDescent="0.25"/>
    <row r="1493" s="1" customFormat="1" x14ac:dyDescent="0.25"/>
    <row r="1494" s="1" customFormat="1" x14ac:dyDescent="0.25"/>
    <row r="1495" s="1" customFormat="1" x14ac:dyDescent="0.25"/>
    <row r="1496" s="1" customFormat="1" x14ac:dyDescent="0.25"/>
    <row r="1497" s="1" customFormat="1" x14ac:dyDescent="0.25"/>
    <row r="1498" s="1" customFormat="1" x14ac:dyDescent="0.25"/>
    <row r="1499" s="1" customFormat="1" x14ac:dyDescent="0.25"/>
    <row r="1500" s="1" customFormat="1" x14ac:dyDescent="0.25"/>
    <row r="1501" s="1" customFormat="1" x14ac:dyDescent="0.25"/>
    <row r="1502" s="1" customFormat="1" x14ac:dyDescent="0.25"/>
    <row r="1503" s="1" customFormat="1" x14ac:dyDescent="0.25"/>
    <row r="1504" s="1" customFormat="1" x14ac:dyDescent="0.25"/>
    <row r="1505" s="1" customFormat="1" x14ac:dyDescent="0.25"/>
    <row r="1506" s="1" customFormat="1" x14ac:dyDescent="0.25"/>
    <row r="1507" s="1" customFormat="1" x14ac:dyDescent="0.25"/>
    <row r="1508" s="1" customFormat="1" x14ac:dyDescent="0.25"/>
    <row r="1509" s="1" customFormat="1" x14ac:dyDescent="0.25"/>
    <row r="1510" s="1" customFormat="1" x14ac:dyDescent="0.25"/>
    <row r="1511" s="1" customFormat="1" x14ac:dyDescent="0.25"/>
    <row r="1512" s="1" customFormat="1" x14ac:dyDescent="0.25"/>
    <row r="1513" s="1" customFormat="1" x14ac:dyDescent="0.25"/>
    <row r="1514" s="1" customFormat="1" x14ac:dyDescent="0.25"/>
    <row r="1515" s="1" customFormat="1" x14ac:dyDescent="0.25"/>
    <row r="1516" s="1" customFormat="1" x14ac:dyDescent="0.25"/>
    <row r="1517" s="1" customFormat="1" x14ac:dyDescent="0.25"/>
    <row r="1518" s="1" customFormat="1" x14ac:dyDescent="0.25"/>
    <row r="1519" s="1" customFormat="1" x14ac:dyDescent="0.25"/>
    <row r="1520" s="1" customFormat="1" x14ac:dyDescent="0.25"/>
    <row r="1521" s="1" customFormat="1" x14ac:dyDescent="0.25"/>
    <row r="1522" s="1" customFormat="1" x14ac:dyDescent="0.25"/>
    <row r="1523" s="1" customFormat="1" x14ac:dyDescent="0.25"/>
    <row r="1524" s="1" customFormat="1" x14ac:dyDescent="0.25"/>
    <row r="1525" s="1" customFormat="1" x14ac:dyDescent="0.25"/>
    <row r="1526" s="1" customFormat="1" x14ac:dyDescent="0.25"/>
    <row r="1527" s="1" customFormat="1" x14ac:dyDescent="0.25"/>
    <row r="1528" s="1" customFormat="1" x14ac:dyDescent="0.25"/>
    <row r="1529" s="1" customFormat="1" x14ac:dyDescent="0.25"/>
    <row r="1530" s="1" customFormat="1" x14ac:dyDescent="0.25"/>
    <row r="1531" s="1" customFormat="1" x14ac:dyDescent="0.25"/>
    <row r="1532" s="1" customFormat="1" x14ac:dyDescent="0.25"/>
    <row r="1533" s="1" customFormat="1" x14ac:dyDescent="0.25"/>
    <row r="1534" s="1" customFormat="1" x14ac:dyDescent="0.25"/>
    <row r="1535" s="1" customFormat="1" x14ac:dyDescent="0.25"/>
    <row r="1536" s="1" customFormat="1" x14ac:dyDescent="0.25"/>
    <row r="1537" s="1" customFormat="1" x14ac:dyDescent="0.25"/>
    <row r="1538" s="1" customFormat="1" x14ac:dyDescent="0.25"/>
    <row r="1539" s="1" customFormat="1" x14ac:dyDescent="0.25"/>
    <row r="1540" s="1" customFormat="1" x14ac:dyDescent="0.25"/>
    <row r="1541" s="1" customFormat="1" x14ac:dyDescent="0.25"/>
    <row r="1542" s="1" customFormat="1" x14ac:dyDescent="0.25"/>
    <row r="1543" s="1" customFormat="1" x14ac:dyDescent="0.25"/>
    <row r="1544" s="1" customFormat="1" x14ac:dyDescent="0.25"/>
    <row r="1545" s="1" customFormat="1" x14ac:dyDescent="0.25"/>
    <row r="1546" s="1" customFormat="1" x14ac:dyDescent="0.25"/>
    <row r="1547" s="1" customFormat="1" x14ac:dyDescent="0.25"/>
    <row r="1548" s="1" customFormat="1" x14ac:dyDescent="0.25"/>
    <row r="1549" s="1" customFormat="1" x14ac:dyDescent="0.25"/>
    <row r="1550" s="1" customFormat="1" x14ac:dyDescent="0.25"/>
    <row r="1551" s="1" customFormat="1" x14ac:dyDescent="0.25"/>
    <row r="1552" s="1" customFormat="1" x14ac:dyDescent="0.25"/>
    <row r="1553" s="1" customFormat="1" x14ac:dyDescent="0.25"/>
    <row r="1554" s="1" customFormat="1" x14ac:dyDescent="0.25"/>
    <row r="1555" s="1" customFormat="1" x14ac:dyDescent="0.25"/>
    <row r="1556" s="1" customFormat="1" x14ac:dyDescent="0.25"/>
    <row r="1557" s="1" customFormat="1" x14ac:dyDescent="0.25"/>
    <row r="1558" s="1" customFormat="1" x14ac:dyDescent="0.25"/>
    <row r="1559" s="1" customFormat="1" x14ac:dyDescent="0.25"/>
    <row r="1560" s="1" customFormat="1" x14ac:dyDescent="0.25"/>
    <row r="1561" s="1" customFormat="1" x14ac:dyDescent="0.25"/>
    <row r="1562" s="1" customFormat="1" x14ac:dyDescent="0.25"/>
    <row r="1563" s="1" customFormat="1" x14ac:dyDescent="0.25"/>
    <row r="1564" s="1" customFormat="1" x14ac:dyDescent="0.25"/>
    <row r="1565" s="1" customFormat="1" x14ac:dyDescent="0.25"/>
    <row r="1566" s="1" customFormat="1" x14ac:dyDescent="0.25"/>
    <row r="1567" s="1" customFormat="1" x14ac:dyDescent="0.25"/>
    <row r="1568" s="1" customFormat="1" x14ac:dyDescent="0.25"/>
    <row r="1569" s="1" customFormat="1" x14ac:dyDescent="0.25"/>
    <row r="1570" s="1" customFormat="1" x14ac:dyDescent="0.25"/>
    <row r="1571" s="1" customFormat="1" x14ac:dyDescent="0.25"/>
    <row r="1572" s="1" customFormat="1" x14ac:dyDescent="0.25"/>
    <row r="1573" s="1" customFormat="1" x14ac:dyDescent="0.25"/>
    <row r="1574" s="1" customFormat="1" x14ac:dyDescent="0.25"/>
    <row r="1575" s="1" customFormat="1" x14ac:dyDescent="0.25"/>
    <row r="1576" s="1" customFormat="1" x14ac:dyDescent="0.25"/>
    <row r="1577" s="1" customFormat="1" x14ac:dyDescent="0.25"/>
    <row r="1578" s="1" customFormat="1" x14ac:dyDescent="0.25"/>
    <row r="1579" s="1" customFormat="1" x14ac:dyDescent="0.25"/>
    <row r="1580" s="1" customFormat="1" x14ac:dyDescent="0.25"/>
    <row r="1581" s="1" customFormat="1" x14ac:dyDescent="0.25"/>
    <row r="1582" s="1" customFormat="1" x14ac:dyDescent="0.25"/>
    <row r="1583" s="1" customFormat="1" x14ac:dyDescent="0.25"/>
    <row r="1584" s="1" customFormat="1" x14ac:dyDescent="0.25"/>
    <row r="1585" s="1" customFormat="1" x14ac:dyDescent="0.25"/>
    <row r="1586" s="1" customFormat="1" x14ac:dyDescent="0.25"/>
    <row r="1587" s="1" customFormat="1" x14ac:dyDescent="0.25"/>
    <row r="1588" s="1" customFormat="1" x14ac:dyDescent="0.25"/>
    <row r="1589" s="1" customFormat="1" x14ac:dyDescent="0.25"/>
    <row r="1590" s="1" customFormat="1" x14ac:dyDescent="0.25"/>
    <row r="1591" s="1" customFormat="1" x14ac:dyDescent="0.25"/>
    <row r="1592" s="1" customFormat="1" x14ac:dyDescent="0.25"/>
    <row r="1593" s="1" customFormat="1" x14ac:dyDescent="0.25"/>
    <row r="1594" s="1" customFormat="1" x14ac:dyDescent="0.25"/>
    <row r="1595" s="1" customFormat="1" x14ac:dyDescent="0.25"/>
    <row r="1596" s="1" customFormat="1" x14ac:dyDescent="0.25"/>
    <row r="1597" s="1" customFormat="1" x14ac:dyDescent="0.25"/>
    <row r="1598" s="1" customFormat="1" x14ac:dyDescent="0.25"/>
    <row r="1599" s="1" customFormat="1" x14ac:dyDescent="0.25"/>
    <row r="1600" s="1" customFormat="1" x14ac:dyDescent="0.25"/>
    <row r="1601" s="1" customFormat="1" x14ac:dyDescent="0.25"/>
    <row r="1602" s="1" customFormat="1" x14ac:dyDescent="0.25"/>
    <row r="1603" s="1" customFormat="1" x14ac:dyDescent="0.25"/>
    <row r="1604" s="1" customFormat="1" x14ac:dyDescent="0.25"/>
    <row r="1605" s="1" customFormat="1" x14ac:dyDescent="0.25"/>
    <row r="1606" s="1" customFormat="1" x14ac:dyDescent="0.25"/>
    <row r="1607" s="1" customFormat="1" x14ac:dyDescent="0.25"/>
    <row r="1608" s="1" customFormat="1" x14ac:dyDescent="0.25"/>
    <row r="1609" s="1" customFormat="1" x14ac:dyDescent="0.25"/>
    <row r="1610" s="1" customFormat="1" x14ac:dyDescent="0.25"/>
    <row r="1611" s="1" customFormat="1" x14ac:dyDescent="0.25"/>
    <row r="1612" s="1" customFormat="1" x14ac:dyDescent="0.25"/>
    <row r="1613" s="1" customFormat="1" x14ac:dyDescent="0.25"/>
    <row r="1614" s="1" customFormat="1" x14ac:dyDescent="0.25"/>
    <row r="1615" s="1" customFormat="1" x14ac:dyDescent="0.25"/>
    <row r="1616" s="1" customFormat="1" x14ac:dyDescent="0.25"/>
    <row r="1617" s="1" customFormat="1" x14ac:dyDescent="0.25"/>
    <row r="1618" s="1" customFormat="1" x14ac:dyDescent="0.25"/>
    <row r="1619" s="1" customFormat="1" x14ac:dyDescent="0.25"/>
    <row r="1620" s="1" customFormat="1" x14ac:dyDescent="0.25"/>
    <row r="1621" s="1" customFormat="1" x14ac:dyDescent="0.25"/>
    <row r="1622" s="1" customFormat="1" x14ac:dyDescent="0.25"/>
    <row r="1623" s="1" customFormat="1" x14ac:dyDescent="0.25"/>
    <row r="1624" s="1" customFormat="1" x14ac:dyDescent="0.25"/>
    <row r="1625" s="1" customFormat="1" x14ac:dyDescent="0.25"/>
    <row r="1626" s="1" customFormat="1" x14ac:dyDescent="0.25"/>
    <row r="1627" s="1" customFormat="1" x14ac:dyDescent="0.25"/>
    <row r="1628" s="1" customFormat="1" x14ac:dyDescent="0.25"/>
    <row r="1629" s="1" customFormat="1" x14ac:dyDescent="0.25"/>
    <row r="1630" s="1" customFormat="1" x14ac:dyDescent="0.25"/>
    <row r="1631" s="1" customFormat="1" x14ac:dyDescent="0.25"/>
    <row r="1632" s="1" customFormat="1" x14ac:dyDescent="0.25"/>
    <row r="1633" s="1" customFormat="1" x14ac:dyDescent="0.25"/>
    <row r="1634" s="1" customFormat="1" x14ac:dyDescent="0.25"/>
    <row r="1635" s="1" customFormat="1" x14ac:dyDescent="0.25"/>
    <row r="1636" s="1" customFormat="1" x14ac:dyDescent="0.25"/>
    <row r="1637" s="1" customFormat="1" x14ac:dyDescent="0.25"/>
    <row r="1638" s="1" customFormat="1" x14ac:dyDescent="0.25"/>
    <row r="1639" s="1" customFormat="1" x14ac:dyDescent="0.25"/>
    <row r="1640" s="1" customFormat="1" x14ac:dyDescent="0.25"/>
    <row r="1641" s="1" customFormat="1" x14ac:dyDescent="0.25"/>
    <row r="1642" s="1" customFormat="1" x14ac:dyDescent="0.25"/>
    <row r="1643" s="1" customFormat="1" x14ac:dyDescent="0.25"/>
    <row r="1644" s="1" customFormat="1" x14ac:dyDescent="0.25"/>
    <row r="1645" s="1" customFormat="1" x14ac:dyDescent="0.25"/>
    <row r="1646" s="1" customFormat="1" x14ac:dyDescent="0.25"/>
    <row r="1647" s="1" customFormat="1" x14ac:dyDescent="0.25"/>
    <row r="1648" s="1" customFormat="1" x14ac:dyDescent="0.25"/>
    <row r="1649" s="1" customFormat="1" x14ac:dyDescent="0.25"/>
    <row r="1650" s="1" customFormat="1" x14ac:dyDescent="0.25"/>
    <row r="1651" s="1" customFormat="1" x14ac:dyDescent="0.25"/>
    <row r="1652" s="1" customFormat="1" x14ac:dyDescent="0.25"/>
    <row r="1653" s="1" customFormat="1" x14ac:dyDescent="0.25"/>
    <row r="1654" s="1" customFormat="1" x14ac:dyDescent="0.25"/>
    <row r="1655" s="1" customFormat="1" x14ac:dyDescent="0.25"/>
    <row r="1656" s="1" customFormat="1" x14ac:dyDescent="0.25"/>
    <row r="1657" s="1" customFormat="1" x14ac:dyDescent="0.25"/>
    <row r="1658" s="1" customFormat="1" x14ac:dyDescent="0.25"/>
    <row r="1659" s="1" customFormat="1" x14ac:dyDescent="0.25"/>
    <row r="1660" s="1" customFormat="1" x14ac:dyDescent="0.25"/>
    <row r="1661" s="1" customFormat="1" x14ac:dyDescent="0.25"/>
    <row r="1662" s="1" customFormat="1" x14ac:dyDescent="0.25"/>
    <row r="1663" s="1" customFormat="1" x14ac:dyDescent="0.25"/>
    <row r="1664" s="1" customFormat="1" x14ac:dyDescent="0.25"/>
    <row r="1665" s="1" customFormat="1" x14ac:dyDescent="0.25"/>
    <row r="1666" s="1" customFormat="1" x14ac:dyDescent="0.25"/>
    <row r="1667" s="1" customFormat="1" x14ac:dyDescent="0.25"/>
    <row r="1668" s="1" customFormat="1" x14ac:dyDescent="0.25"/>
    <row r="1669" s="1" customFormat="1" x14ac:dyDescent="0.25"/>
    <row r="1670" s="1" customFormat="1" x14ac:dyDescent="0.25"/>
    <row r="1671" s="1" customFormat="1" x14ac:dyDescent="0.25"/>
    <row r="1672" s="1" customFormat="1" x14ac:dyDescent="0.25"/>
    <row r="1673" s="1" customFormat="1" x14ac:dyDescent="0.25"/>
    <row r="1674" s="1" customFormat="1" x14ac:dyDescent="0.25"/>
    <row r="1675" s="1" customFormat="1" x14ac:dyDescent="0.25"/>
    <row r="1676" s="1" customFormat="1" x14ac:dyDescent="0.25"/>
    <row r="1677" s="1" customFormat="1" x14ac:dyDescent="0.25"/>
    <row r="1678" s="1" customFormat="1" x14ac:dyDescent="0.25"/>
    <row r="1679" s="1" customFormat="1" x14ac:dyDescent="0.25"/>
    <row r="1680" s="1" customFormat="1" x14ac:dyDescent="0.25"/>
    <row r="1681" s="1" customFormat="1" x14ac:dyDescent="0.25"/>
    <row r="1682" s="1" customFormat="1" x14ac:dyDescent="0.25"/>
    <row r="1683" s="1" customFormat="1" x14ac:dyDescent="0.25"/>
    <row r="1684" s="1" customFormat="1" x14ac:dyDescent="0.25"/>
    <row r="1685" s="1" customFormat="1" x14ac:dyDescent="0.25"/>
    <row r="1686" s="1" customFormat="1" x14ac:dyDescent="0.25"/>
    <row r="1687" s="1" customFormat="1" x14ac:dyDescent="0.25"/>
    <row r="1688" s="1" customFormat="1" x14ac:dyDescent="0.25"/>
    <row r="1689" s="1" customFormat="1" x14ac:dyDescent="0.25"/>
    <row r="1690" s="1" customFormat="1" x14ac:dyDescent="0.25"/>
    <row r="1691" s="1" customFormat="1" x14ac:dyDescent="0.25"/>
    <row r="1692" s="1" customFormat="1" x14ac:dyDescent="0.25"/>
    <row r="1693" s="1" customFormat="1" x14ac:dyDescent="0.25"/>
    <row r="1694" s="1" customFormat="1" x14ac:dyDescent="0.25"/>
    <row r="1695" s="1" customFormat="1" x14ac:dyDescent="0.25"/>
    <row r="1696" s="1" customFormat="1" x14ac:dyDescent="0.25"/>
    <row r="1697" s="1" customFormat="1" x14ac:dyDescent="0.25"/>
    <row r="1698" s="1" customFormat="1" x14ac:dyDescent="0.25"/>
    <row r="1699" s="1" customFormat="1" x14ac:dyDescent="0.25"/>
    <row r="1700" s="1" customFormat="1" x14ac:dyDescent="0.25"/>
    <row r="1701" s="1" customFormat="1" x14ac:dyDescent="0.25"/>
    <row r="1702" s="1" customFormat="1" x14ac:dyDescent="0.25"/>
    <row r="1703" s="1" customFormat="1" x14ac:dyDescent="0.25"/>
    <row r="1704" s="1" customFormat="1" x14ac:dyDescent="0.25"/>
    <row r="1705" s="1" customFormat="1" x14ac:dyDescent="0.25"/>
    <row r="1706" s="1" customFormat="1" x14ac:dyDescent="0.25"/>
    <row r="1707" s="1" customFormat="1" x14ac:dyDescent="0.25"/>
    <row r="1708" s="1" customFormat="1" x14ac:dyDescent="0.25"/>
    <row r="1709" s="1" customFormat="1" x14ac:dyDescent="0.25"/>
    <row r="1710" s="1" customFormat="1" x14ac:dyDescent="0.25"/>
    <row r="1711" s="1" customFormat="1" x14ac:dyDescent="0.25"/>
    <row r="1712" s="1" customFormat="1" x14ac:dyDescent="0.25"/>
    <row r="1713" s="1" customFormat="1" x14ac:dyDescent="0.25"/>
    <row r="1714" s="1" customFormat="1" x14ac:dyDescent="0.25"/>
    <row r="1715" s="1" customFormat="1" x14ac:dyDescent="0.25"/>
    <row r="1716" s="1" customFormat="1" x14ac:dyDescent="0.25"/>
    <row r="1717" s="1" customFormat="1" x14ac:dyDescent="0.25"/>
    <row r="1718" s="1" customFormat="1" x14ac:dyDescent="0.25"/>
    <row r="1719" s="1" customFormat="1" x14ac:dyDescent="0.25"/>
    <row r="1720" s="1" customFormat="1" x14ac:dyDescent="0.25"/>
    <row r="1721" s="1" customFormat="1" x14ac:dyDescent="0.25"/>
    <row r="1722" s="1" customFormat="1" x14ac:dyDescent="0.25"/>
    <row r="1723" s="1" customFormat="1" x14ac:dyDescent="0.25"/>
    <row r="1724" s="1" customFormat="1" x14ac:dyDescent="0.25"/>
    <row r="1725" s="1" customFormat="1" x14ac:dyDescent="0.25"/>
    <row r="1726" s="1" customFormat="1" x14ac:dyDescent="0.25"/>
    <row r="1727" s="1" customFormat="1" x14ac:dyDescent="0.25"/>
    <row r="1728" s="1" customFormat="1" x14ac:dyDescent="0.25"/>
    <row r="1729" s="1" customFormat="1" x14ac:dyDescent="0.25"/>
    <row r="1730" s="1" customFormat="1" x14ac:dyDescent="0.25"/>
    <row r="1731" s="1" customFormat="1" x14ac:dyDescent="0.25"/>
    <row r="1732" s="1" customFormat="1" x14ac:dyDescent="0.25"/>
    <row r="1733" s="1" customFormat="1" x14ac:dyDescent="0.25"/>
    <row r="1734" s="1" customFormat="1" x14ac:dyDescent="0.25"/>
    <row r="1735" s="1" customFormat="1" x14ac:dyDescent="0.25"/>
  </sheetData>
  <mergeCells count="14">
    <mergeCell ref="AA28:AE28"/>
    <mergeCell ref="P42:R42"/>
    <mergeCell ref="AA22:AA24"/>
    <mergeCell ref="AB22:AB24"/>
    <mergeCell ref="AC22:AC24"/>
    <mergeCell ref="AD22:AD24"/>
    <mergeCell ref="AM4:AP4"/>
    <mergeCell ref="AG22:AI22"/>
    <mergeCell ref="AG23:AI23"/>
    <mergeCell ref="C3:F3"/>
    <mergeCell ref="G3:J3"/>
    <mergeCell ref="K3:L3"/>
    <mergeCell ref="M3:N3"/>
    <mergeCell ref="AG3:AI3"/>
  </mergeCells>
  <conditionalFormatting sqref="AC31">
    <cfRule type="expression" dxfId="0" priority="1">
      <formula>AE31&lt;0</formula>
    </cfRule>
  </conditionalFormatting>
  <printOptions horizontalCentered="1" verticalCentered="1"/>
  <pageMargins left="0.19685039370078741" right="0.19685039370078741" top="0.51181102362204722" bottom="0.51181102362204722" header="0.31496062992125984" footer="0.31496062992125984"/>
  <pageSetup paperSize="9" scale="95" orientation="portrait" r:id="rId1"/>
  <headerFooter>
    <oddFooter>&amp;C&amp;10&amp;Z&amp;F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 tint="-0.14999847407452621"/>
    <pageSetUpPr fitToPage="1"/>
  </sheetPr>
  <dimension ref="B1:V21"/>
  <sheetViews>
    <sheetView view="pageLayout" topLeftCell="B1" zoomScaleNormal="100" workbookViewId="0">
      <selection activeCell="H21" sqref="H21"/>
    </sheetView>
  </sheetViews>
  <sheetFormatPr defaultColWidth="9.109375" defaultRowHeight="15.6" x14ac:dyDescent="0.3"/>
  <cols>
    <col min="1" max="1" width="9.109375" style="2"/>
    <col min="2" max="2" width="14.33203125" style="2" bestFit="1" customWidth="1"/>
    <col min="3" max="6" width="9.109375" style="2"/>
    <col min="7" max="7" width="12.33203125" style="2" bestFit="1" customWidth="1"/>
    <col min="8" max="8" width="18.109375" style="2" customWidth="1"/>
    <col min="9" max="9" width="14.33203125" style="2" bestFit="1" customWidth="1"/>
    <col min="10" max="14" width="9.109375" style="2"/>
    <col min="15" max="15" width="21" style="2" customWidth="1"/>
    <col min="16" max="16" width="14.33203125" style="2" bestFit="1" customWidth="1"/>
    <col min="17" max="17" width="13" style="2" customWidth="1"/>
    <col min="18" max="18" width="10" style="2" bestFit="1" customWidth="1"/>
    <col min="19" max="19" width="11.109375" style="2" bestFit="1" customWidth="1"/>
    <col min="20" max="21" width="10" style="2" bestFit="1" customWidth="1"/>
    <col min="22" max="22" width="9.5546875" style="2" bestFit="1" customWidth="1"/>
    <col min="23" max="16384" width="9.109375" style="2"/>
  </cols>
  <sheetData>
    <row r="1" spans="2:21" ht="16.2" thickBot="1" x14ac:dyDescent="0.35"/>
    <row r="2" spans="2:21" ht="61.5" customHeight="1" thickTop="1" thickBot="1" x14ac:dyDescent="0.35">
      <c r="B2" s="115" t="s">
        <v>118</v>
      </c>
      <c r="C2" s="116"/>
      <c r="D2" s="117"/>
      <c r="E2" s="117"/>
      <c r="F2" s="117"/>
      <c r="G2" s="118"/>
      <c r="I2" s="115" t="s">
        <v>117</v>
      </c>
      <c r="J2" s="116"/>
      <c r="K2" s="117"/>
      <c r="L2" s="117"/>
      <c r="M2" s="117"/>
      <c r="N2" s="118"/>
      <c r="P2" s="115" t="s">
        <v>141</v>
      </c>
      <c r="Q2" s="116"/>
      <c r="R2" s="117"/>
      <c r="S2" s="117"/>
      <c r="T2" s="117"/>
      <c r="U2" s="118"/>
    </row>
    <row r="3" spans="2:21" ht="60" customHeight="1" thickTop="1" thickBot="1" x14ac:dyDescent="0.35">
      <c r="B3" s="130">
        <v>2025</v>
      </c>
      <c r="C3" s="127" t="s">
        <v>125</v>
      </c>
      <c r="D3" s="127" t="s">
        <v>126</v>
      </c>
      <c r="E3" s="128" t="s">
        <v>121</v>
      </c>
      <c r="F3" s="128" t="s">
        <v>122</v>
      </c>
      <c r="G3" s="129" t="s">
        <v>127</v>
      </c>
      <c r="I3" s="130">
        <v>2025</v>
      </c>
      <c r="J3" s="127" t="s">
        <v>119</v>
      </c>
      <c r="K3" s="127" t="s">
        <v>120</v>
      </c>
      <c r="L3" s="128" t="s">
        <v>121</v>
      </c>
      <c r="M3" s="128" t="s">
        <v>122</v>
      </c>
      <c r="N3" s="129" t="s">
        <v>123</v>
      </c>
      <c r="P3" s="130">
        <v>2025</v>
      </c>
      <c r="Q3" s="127" t="s">
        <v>119</v>
      </c>
      <c r="R3" s="127" t="s">
        <v>120</v>
      </c>
      <c r="S3" s="128" t="s">
        <v>121</v>
      </c>
      <c r="T3" s="128" t="s">
        <v>122</v>
      </c>
      <c r="U3" s="129" t="s">
        <v>123</v>
      </c>
    </row>
    <row r="4" spans="2:21" ht="29.25" customHeight="1" thickTop="1" thickBot="1" x14ac:dyDescent="0.35">
      <c r="B4" s="123"/>
      <c r="C4" s="124" t="s">
        <v>25</v>
      </c>
      <c r="D4" s="125" t="s">
        <v>25</v>
      </c>
      <c r="E4" s="125" t="s">
        <v>25</v>
      </c>
      <c r="F4" s="125" t="s">
        <v>124</v>
      </c>
      <c r="G4" s="126" t="s">
        <v>124</v>
      </c>
      <c r="I4" s="123"/>
      <c r="J4" s="124" t="s">
        <v>25</v>
      </c>
      <c r="K4" s="125" t="s">
        <v>25</v>
      </c>
      <c r="L4" s="125" t="s">
        <v>25</v>
      </c>
      <c r="M4" s="125" t="s">
        <v>124</v>
      </c>
      <c r="N4" s="126" t="s">
        <v>124</v>
      </c>
      <c r="P4" s="123"/>
      <c r="Q4" s="124" t="s">
        <v>25</v>
      </c>
      <c r="R4" s="125" t="s">
        <v>25</v>
      </c>
      <c r="S4" s="125" t="s">
        <v>25</v>
      </c>
      <c r="T4" s="125" t="s">
        <v>124</v>
      </c>
      <c r="U4" s="126" t="s">
        <v>124</v>
      </c>
    </row>
    <row r="5" spans="2:21" ht="18" customHeight="1" thickTop="1" x14ac:dyDescent="0.3">
      <c r="B5" s="122" t="s">
        <v>105</v>
      </c>
      <c r="C5" s="170">
        <v>1375</v>
      </c>
      <c r="D5" s="170">
        <v>1661</v>
      </c>
      <c r="E5" s="170">
        <v>3036</v>
      </c>
      <c r="F5" s="170">
        <v>402.16</v>
      </c>
      <c r="G5" s="174">
        <v>0.13246376811594204</v>
      </c>
      <c r="H5" s="111"/>
      <c r="I5" s="122" t="s">
        <v>105</v>
      </c>
      <c r="J5" s="144">
        <v>315</v>
      </c>
      <c r="K5" s="144">
        <v>419</v>
      </c>
      <c r="L5" s="144">
        <v>734</v>
      </c>
      <c r="M5" s="144">
        <v>97.228405797101459</v>
      </c>
      <c r="N5" s="174">
        <v>0.13246376811594204</v>
      </c>
      <c r="P5" s="122" t="s">
        <v>105</v>
      </c>
      <c r="Q5" s="144">
        <f>C5-J5</f>
        <v>1060</v>
      </c>
      <c r="R5" s="144">
        <f t="shared" ref="R5:T5" si="0">D5-K5</f>
        <v>1242</v>
      </c>
      <c r="S5" s="144">
        <f t="shared" si="0"/>
        <v>2302</v>
      </c>
      <c r="T5" s="144">
        <f t="shared" si="0"/>
        <v>304.93159420289857</v>
      </c>
      <c r="U5" s="174">
        <f>T5/S5</f>
        <v>0.13246376811594204</v>
      </c>
    </row>
    <row r="6" spans="2:21" ht="18" customHeight="1" x14ac:dyDescent="0.3">
      <c r="B6" s="119" t="s">
        <v>106</v>
      </c>
      <c r="C6" s="171">
        <v>1196</v>
      </c>
      <c r="D6" s="171">
        <v>1401</v>
      </c>
      <c r="E6" s="171">
        <v>2597</v>
      </c>
      <c r="F6" s="171">
        <v>350.34</v>
      </c>
      <c r="G6" s="175">
        <v>0.13490180978051597</v>
      </c>
      <c r="H6" s="111"/>
      <c r="I6" s="119" t="s">
        <v>106</v>
      </c>
      <c r="J6" s="145">
        <v>354</v>
      </c>
      <c r="K6" s="145">
        <v>410</v>
      </c>
      <c r="L6" s="145">
        <v>764</v>
      </c>
      <c r="M6" s="145">
        <v>103.0649826723142</v>
      </c>
      <c r="N6" s="175">
        <v>0.13490180978051597</v>
      </c>
      <c r="P6" s="119" t="s">
        <v>106</v>
      </c>
      <c r="Q6" s="145">
        <f t="shared" ref="Q6:Q16" si="1">C6-J6</f>
        <v>842</v>
      </c>
      <c r="R6" s="145">
        <f t="shared" ref="R6:R16" si="2">D6-K6</f>
        <v>991</v>
      </c>
      <c r="S6" s="145">
        <f t="shared" ref="S6:S16" si="3">E6-L6</f>
        <v>1833</v>
      </c>
      <c r="T6" s="145">
        <f t="shared" ref="T6:T16" si="4">F6-M6</f>
        <v>247.27501732768576</v>
      </c>
      <c r="U6" s="175">
        <f t="shared" ref="U6:U16" si="5">T6/S6</f>
        <v>0.13490180978051597</v>
      </c>
    </row>
    <row r="7" spans="2:21" ht="18" customHeight="1" x14ac:dyDescent="0.3">
      <c r="B7" s="119" t="s">
        <v>107</v>
      </c>
      <c r="C7" s="171">
        <v>885</v>
      </c>
      <c r="D7" s="171">
        <v>1198</v>
      </c>
      <c r="E7" s="171">
        <v>2083</v>
      </c>
      <c r="F7" s="171">
        <v>349.53</v>
      </c>
      <c r="G7" s="175">
        <v>0.16780124819971193</v>
      </c>
      <c r="H7" s="111"/>
      <c r="I7" s="119" t="s">
        <v>107</v>
      </c>
      <c r="J7" s="145">
        <v>339</v>
      </c>
      <c r="K7" s="145">
        <v>411</v>
      </c>
      <c r="L7" s="145">
        <v>750</v>
      </c>
      <c r="M7" s="145">
        <v>125.85093614978395</v>
      </c>
      <c r="N7" s="175">
        <v>0.16780124819971193</v>
      </c>
      <c r="P7" s="119" t="s">
        <v>107</v>
      </c>
      <c r="Q7" s="145">
        <f t="shared" si="1"/>
        <v>546</v>
      </c>
      <c r="R7" s="145">
        <f t="shared" si="2"/>
        <v>787</v>
      </c>
      <c r="S7" s="145">
        <f t="shared" si="3"/>
        <v>1333</v>
      </c>
      <c r="T7" s="145">
        <f t="shared" si="4"/>
        <v>223.67906385021604</v>
      </c>
      <c r="U7" s="175">
        <f t="shared" si="5"/>
        <v>0.16780124819971196</v>
      </c>
    </row>
    <row r="8" spans="2:21" ht="18" customHeight="1" x14ac:dyDescent="0.3">
      <c r="B8" s="119" t="s">
        <v>108</v>
      </c>
      <c r="C8" s="171">
        <v>641</v>
      </c>
      <c r="D8" s="171">
        <v>791</v>
      </c>
      <c r="E8" s="171">
        <v>1432</v>
      </c>
      <c r="F8" s="171">
        <v>248.72</v>
      </c>
      <c r="G8" s="175">
        <v>0.17368715083798883</v>
      </c>
      <c r="H8" s="111"/>
      <c r="I8" s="119" t="s">
        <v>108</v>
      </c>
      <c r="J8" s="145">
        <v>367</v>
      </c>
      <c r="K8" s="145">
        <v>385</v>
      </c>
      <c r="L8" s="145">
        <v>752</v>
      </c>
      <c r="M8" s="145">
        <v>130.61273743016761</v>
      </c>
      <c r="N8" s="175">
        <v>0.17368715083798886</v>
      </c>
      <c r="P8" s="119" t="s">
        <v>108</v>
      </c>
      <c r="Q8" s="145">
        <f t="shared" si="1"/>
        <v>274</v>
      </c>
      <c r="R8" s="145">
        <f t="shared" si="2"/>
        <v>406</v>
      </c>
      <c r="S8" s="145">
        <f t="shared" si="3"/>
        <v>680</v>
      </c>
      <c r="T8" s="145">
        <f t="shared" si="4"/>
        <v>118.10726256983239</v>
      </c>
      <c r="U8" s="175">
        <f t="shared" si="5"/>
        <v>0.1736871508379888</v>
      </c>
    </row>
    <row r="9" spans="2:21" ht="18" customHeight="1" x14ac:dyDescent="0.3">
      <c r="B9" s="119" t="s">
        <v>109</v>
      </c>
      <c r="C9" s="171">
        <v>507</v>
      </c>
      <c r="D9" s="171">
        <v>627</v>
      </c>
      <c r="E9" s="171">
        <v>1134</v>
      </c>
      <c r="F9" s="171">
        <v>201.93</v>
      </c>
      <c r="G9" s="175">
        <v>0.17806878306878307</v>
      </c>
      <c r="H9" s="111"/>
      <c r="I9" s="119" t="s">
        <v>109</v>
      </c>
      <c r="J9" s="145">
        <v>311</v>
      </c>
      <c r="K9" s="145">
        <v>358</v>
      </c>
      <c r="L9" s="145">
        <v>669</v>
      </c>
      <c r="M9" s="145">
        <v>119.12801587301587</v>
      </c>
      <c r="N9" s="175">
        <v>0.17806878306878307</v>
      </c>
      <c r="P9" s="119" t="s">
        <v>109</v>
      </c>
      <c r="Q9" s="145">
        <f t="shared" si="1"/>
        <v>196</v>
      </c>
      <c r="R9" s="145">
        <f t="shared" si="2"/>
        <v>269</v>
      </c>
      <c r="S9" s="145">
        <f t="shared" si="3"/>
        <v>465</v>
      </c>
      <c r="T9" s="145">
        <f t="shared" si="4"/>
        <v>82.801984126984138</v>
      </c>
      <c r="U9" s="175">
        <f t="shared" si="5"/>
        <v>0.1780687830687831</v>
      </c>
    </row>
    <row r="10" spans="2:21" ht="18" customHeight="1" x14ac:dyDescent="0.3">
      <c r="B10" s="119" t="s">
        <v>110</v>
      </c>
      <c r="C10" s="171">
        <v>318</v>
      </c>
      <c r="D10" s="171">
        <v>395</v>
      </c>
      <c r="E10" s="171">
        <v>713</v>
      </c>
      <c r="F10" s="171">
        <v>138.86000000000001</v>
      </c>
      <c r="G10" s="175">
        <v>0.19475455820476861</v>
      </c>
      <c r="H10" s="111"/>
      <c r="I10" s="119" t="s">
        <v>110</v>
      </c>
      <c r="J10" s="145">
        <v>291.9998900999999</v>
      </c>
      <c r="K10" s="145">
        <v>357.00009990000035</v>
      </c>
      <c r="L10" s="145">
        <v>648.99999000000025</v>
      </c>
      <c r="M10" s="145">
        <v>126.3957063273493</v>
      </c>
      <c r="N10" s="175">
        <v>0.19475455820476861</v>
      </c>
      <c r="P10" s="119" t="s">
        <v>110</v>
      </c>
      <c r="Q10" s="145">
        <f t="shared" si="1"/>
        <v>26.000109900000098</v>
      </c>
      <c r="R10" s="145">
        <f t="shared" si="2"/>
        <v>37.99990009999965</v>
      </c>
      <c r="S10" s="145">
        <f t="shared" si="3"/>
        <v>64.000009999999747</v>
      </c>
      <c r="T10" s="145">
        <f t="shared" si="4"/>
        <v>12.464293672650712</v>
      </c>
      <c r="U10" s="175">
        <f t="shared" si="5"/>
        <v>0.19475455820476842</v>
      </c>
    </row>
    <row r="11" spans="2:21" ht="18" customHeight="1" x14ac:dyDescent="0.3">
      <c r="B11" s="119" t="s">
        <v>111</v>
      </c>
      <c r="C11" s="171">
        <v>395</v>
      </c>
      <c r="D11" s="171">
        <v>330</v>
      </c>
      <c r="E11" s="171">
        <v>725</v>
      </c>
      <c r="F11" s="171">
        <v>154.41999999999999</v>
      </c>
      <c r="G11" s="175">
        <v>0.21299310344827585</v>
      </c>
      <c r="H11" s="111"/>
      <c r="I11" s="119" t="s">
        <v>111</v>
      </c>
      <c r="J11" s="145">
        <v>361.98903000000064</v>
      </c>
      <c r="K11" s="145">
        <v>292.01097999999911</v>
      </c>
      <c r="L11" s="145">
        <v>654.00000999999975</v>
      </c>
      <c r="M11" s="145">
        <v>139.29749178510338</v>
      </c>
      <c r="N11" s="175">
        <v>0.21299310344827582</v>
      </c>
      <c r="P11" s="119" t="s">
        <v>111</v>
      </c>
      <c r="Q11" s="145">
        <f t="shared" si="1"/>
        <v>33.010969999999361</v>
      </c>
      <c r="R11" s="145">
        <f t="shared" si="2"/>
        <v>37.989020000000892</v>
      </c>
      <c r="S11" s="145">
        <f t="shared" si="3"/>
        <v>70.999990000000253</v>
      </c>
      <c r="T11" s="145">
        <f t="shared" si="4"/>
        <v>15.122508214896612</v>
      </c>
      <c r="U11" s="175">
        <f t="shared" si="5"/>
        <v>0.21299310344827596</v>
      </c>
    </row>
    <row r="12" spans="2:21" ht="18" customHeight="1" x14ac:dyDescent="0.3">
      <c r="B12" s="119" t="s">
        <v>112</v>
      </c>
      <c r="C12" s="171">
        <v>333</v>
      </c>
      <c r="D12" s="171">
        <v>381</v>
      </c>
      <c r="E12" s="171">
        <v>714</v>
      </c>
      <c r="F12" s="171">
        <v>151.16</v>
      </c>
      <c r="G12" s="175">
        <v>0.21170868347338936</v>
      </c>
      <c r="H12" s="111"/>
      <c r="I12" s="119" t="s">
        <v>112</v>
      </c>
      <c r="J12" s="145">
        <v>302.00260999999591</v>
      </c>
      <c r="K12" s="145">
        <v>337.99739000000409</v>
      </c>
      <c r="L12" s="145">
        <v>640</v>
      </c>
      <c r="M12" s="145">
        <v>135.49355742296919</v>
      </c>
      <c r="N12" s="175">
        <v>0.21170868347338936</v>
      </c>
      <c r="P12" s="119" t="s">
        <v>112</v>
      </c>
      <c r="Q12" s="145">
        <f t="shared" si="1"/>
        <v>30.997390000004089</v>
      </c>
      <c r="R12" s="145">
        <f t="shared" si="2"/>
        <v>43.002609999995911</v>
      </c>
      <c r="S12" s="145">
        <f t="shared" si="3"/>
        <v>74</v>
      </c>
      <c r="T12" s="145">
        <f t="shared" si="4"/>
        <v>15.666442577030807</v>
      </c>
      <c r="U12" s="175">
        <f t="shared" si="5"/>
        <v>0.21170868347338928</v>
      </c>
    </row>
    <row r="13" spans="2:21" ht="18" customHeight="1" x14ac:dyDescent="0.3">
      <c r="B13" s="119" t="s">
        <v>113</v>
      </c>
      <c r="C13" s="171">
        <v>469</v>
      </c>
      <c r="D13" s="171">
        <v>378</v>
      </c>
      <c r="E13" s="171">
        <v>847</v>
      </c>
      <c r="F13" s="171">
        <v>174.08</v>
      </c>
      <c r="G13" s="175">
        <v>0.20552538370720191</v>
      </c>
      <c r="H13" s="111"/>
      <c r="I13" s="119" t="s">
        <v>113</v>
      </c>
      <c r="J13" s="145">
        <v>402.99999000000025</v>
      </c>
      <c r="K13" s="145">
        <v>309.00000999999975</v>
      </c>
      <c r="L13" s="145">
        <v>712</v>
      </c>
      <c r="M13" s="145">
        <v>146.33407319952775</v>
      </c>
      <c r="N13" s="175">
        <v>0.20552538370720189</v>
      </c>
      <c r="P13" s="119" t="s">
        <v>113</v>
      </c>
      <c r="Q13" s="145">
        <f t="shared" si="1"/>
        <v>66.000009999999747</v>
      </c>
      <c r="R13" s="145">
        <f t="shared" si="2"/>
        <v>68.999990000000253</v>
      </c>
      <c r="S13" s="145">
        <f t="shared" si="3"/>
        <v>135</v>
      </c>
      <c r="T13" s="145">
        <f t="shared" si="4"/>
        <v>27.745926800472262</v>
      </c>
      <c r="U13" s="175">
        <f t="shared" si="5"/>
        <v>0.20552538370720194</v>
      </c>
    </row>
    <row r="14" spans="2:21" ht="18" customHeight="1" x14ac:dyDescent="0.3">
      <c r="B14" s="119" t="s">
        <v>114</v>
      </c>
      <c r="C14" s="171">
        <v>675</v>
      </c>
      <c r="D14" s="171">
        <v>806</v>
      </c>
      <c r="E14" s="171">
        <v>1481</v>
      </c>
      <c r="F14" s="171">
        <v>271.44</v>
      </c>
      <c r="G14" s="175">
        <v>0.18328156650911545</v>
      </c>
      <c r="H14" s="111"/>
      <c r="I14" s="119" t="s">
        <v>114</v>
      </c>
      <c r="J14" s="145">
        <v>282</v>
      </c>
      <c r="K14" s="145">
        <v>280</v>
      </c>
      <c r="L14" s="145">
        <v>562</v>
      </c>
      <c r="M14" s="145">
        <v>103.00424037812289</v>
      </c>
      <c r="N14" s="175">
        <v>0.18328156650911545</v>
      </c>
      <c r="P14" s="119" t="s">
        <v>114</v>
      </c>
      <c r="Q14" s="145">
        <f t="shared" si="1"/>
        <v>393</v>
      </c>
      <c r="R14" s="145">
        <f t="shared" si="2"/>
        <v>526</v>
      </c>
      <c r="S14" s="145">
        <f t="shared" si="3"/>
        <v>919</v>
      </c>
      <c r="T14" s="145">
        <f t="shared" si="4"/>
        <v>168.43575962187711</v>
      </c>
      <c r="U14" s="175">
        <f t="shared" si="5"/>
        <v>0.18328156650911545</v>
      </c>
    </row>
    <row r="15" spans="2:21" ht="18" customHeight="1" x14ac:dyDescent="0.3">
      <c r="B15" s="119" t="s">
        <v>115</v>
      </c>
      <c r="C15" s="171">
        <v>966</v>
      </c>
      <c r="D15" s="171">
        <v>1195</v>
      </c>
      <c r="E15" s="171">
        <v>2161</v>
      </c>
      <c r="F15" s="171">
        <v>402.54</v>
      </c>
      <c r="G15" s="175">
        <v>0.18627487274409996</v>
      </c>
      <c r="H15" s="111"/>
      <c r="I15" s="119" t="s">
        <v>115</v>
      </c>
      <c r="J15" s="145">
        <v>289</v>
      </c>
      <c r="K15" s="145">
        <v>343</v>
      </c>
      <c r="L15" s="145">
        <v>632</v>
      </c>
      <c r="M15" s="145">
        <v>117.72571957427117</v>
      </c>
      <c r="N15" s="175">
        <v>0.18627487274409996</v>
      </c>
      <c r="P15" s="119" t="s">
        <v>115</v>
      </c>
      <c r="Q15" s="145">
        <f t="shared" si="1"/>
        <v>677</v>
      </c>
      <c r="R15" s="145">
        <f t="shared" si="2"/>
        <v>852</v>
      </c>
      <c r="S15" s="145">
        <f t="shared" si="3"/>
        <v>1529</v>
      </c>
      <c r="T15" s="145">
        <f t="shared" si="4"/>
        <v>284.81428042572884</v>
      </c>
      <c r="U15" s="175">
        <f t="shared" si="5"/>
        <v>0.18627487274409996</v>
      </c>
    </row>
    <row r="16" spans="2:21" s="113" customFormat="1" ht="18" customHeight="1" x14ac:dyDescent="0.3">
      <c r="B16" s="519" t="s">
        <v>116</v>
      </c>
      <c r="C16" s="520">
        <v>1359</v>
      </c>
      <c r="D16" s="520">
        <v>1718</v>
      </c>
      <c r="E16" s="520">
        <v>3077</v>
      </c>
      <c r="F16" s="520">
        <v>546.21</v>
      </c>
      <c r="G16" s="426">
        <v>0.17799999999999999</v>
      </c>
      <c r="H16" s="112"/>
      <c r="I16" s="519" t="s">
        <v>116</v>
      </c>
      <c r="J16" s="425">
        <v>255</v>
      </c>
      <c r="K16" s="425">
        <v>483</v>
      </c>
      <c r="L16" s="425">
        <v>738</v>
      </c>
      <c r="M16" s="425">
        <v>131</v>
      </c>
      <c r="N16" s="426">
        <v>0.17751381215469614</v>
      </c>
      <c r="P16" s="519" t="s">
        <v>116</v>
      </c>
      <c r="Q16" s="425">
        <f t="shared" si="1"/>
        <v>1104</v>
      </c>
      <c r="R16" s="425">
        <f t="shared" si="2"/>
        <v>1235</v>
      </c>
      <c r="S16" s="425">
        <f t="shared" si="3"/>
        <v>2339</v>
      </c>
      <c r="T16" s="425">
        <f t="shared" si="4"/>
        <v>415.21000000000004</v>
      </c>
      <c r="U16" s="426">
        <f t="shared" si="5"/>
        <v>0.17751603249251818</v>
      </c>
    </row>
    <row r="17" spans="2:22" s="54" customFormat="1" ht="24.75" customHeight="1" x14ac:dyDescent="0.3">
      <c r="B17" s="120" t="s">
        <v>67</v>
      </c>
      <c r="C17" s="172">
        <f>SUM(C5:C16)</f>
        <v>9119</v>
      </c>
      <c r="D17" s="172">
        <f t="shared" ref="D17:F17" si="6">SUM(D5:D16)</f>
        <v>10881</v>
      </c>
      <c r="E17" s="172">
        <f t="shared" si="6"/>
        <v>20000</v>
      </c>
      <c r="F17" s="172">
        <f t="shared" si="6"/>
        <v>3391.3900000000003</v>
      </c>
      <c r="G17" s="176"/>
      <c r="H17" s="114"/>
      <c r="I17" s="120" t="s">
        <v>67</v>
      </c>
      <c r="J17" s="146">
        <f>SUM(J5:J16)</f>
        <v>3870.9915200999967</v>
      </c>
      <c r="K17" s="146">
        <f t="shared" ref="K17" si="7">SUM(K5:K16)</f>
        <v>4385.0084799000033</v>
      </c>
      <c r="L17" s="146">
        <f t="shared" ref="L17" si="8">SUM(L5:L16)</f>
        <v>8256</v>
      </c>
      <c r="M17" s="146">
        <f t="shared" ref="M17" si="9">SUM(M5:M16)</f>
        <v>1475.1358666097267</v>
      </c>
      <c r="N17" s="176"/>
      <c r="P17" s="120" t="s">
        <v>67</v>
      </c>
      <c r="Q17" s="146">
        <f>SUM(Q5:Q16)</f>
        <v>5248.0084799000033</v>
      </c>
      <c r="R17" s="146">
        <f t="shared" ref="R17" si="10">SUM(R5:R16)</f>
        <v>6495.9915200999967</v>
      </c>
      <c r="S17" s="146">
        <f t="shared" ref="S17" si="11">SUM(S5:S16)</f>
        <v>11744</v>
      </c>
      <c r="T17" s="146">
        <f t="shared" ref="T17" si="12">SUM(T5:T16)</f>
        <v>1916.2541333902732</v>
      </c>
      <c r="U17" s="176"/>
    </row>
    <row r="18" spans="2:22" s="54" customFormat="1" ht="26.25" customHeight="1" thickBot="1" x14ac:dyDescent="0.35">
      <c r="B18" s="121" t="s">
        <v>45</v>
      </c>
      <c r="C18" s="173">
        <f>C17/12</f>
        <v>759.91666666666663</v>
      </c>
      <c r="D18" s="173">
        <f t="shared" ref="D18:F18" si="13">D17/12</f>
        <v>906.75</v>
      </c>
      <c r="E18" s="173">
        <f t="shared" si="13"/>
        <v>1666.6666666666667</v>
      </c>
      <c r="F18" s="173">
        <f t="shared" si="13"/>
        <v>282.61583333333334</v>
      </c>
      <c r="G18" s="177">
        <f>SUM(G5:G16)/12</f>
        <v>0.17995507734081609</v>
      </c>
      <c r="H18" s="410"/>
      <c r="I18" s="121" t="s">
        <v>45</v>
      </c>
      <c r="J18" s="147">
        <f>J17/12</f>
        <v>322.58262667499974</v>
      </c>
      <c r="K18" s="147">
        <f t="shared" ref="K18" si="14">K17/12</f>
        <v>365.41737332500026</v>
      </c>
      <c r="L18" s="147">
        <f t="shared" ref="L18" si="15">L17/12</f>
        <v>688</v>
      </c>
      <c r="M18" s="147">
        <f t="shared" ref="M18" si="16">M17/12</f>
        <v>122.92798888414389</v>
      </c>
      <c r="N18" s="177">
        <f>SUM(N5:N16)/12</f>
        <v>0.17991456168704076</v>
      </c>
      <c r="O18" s="411"/>
      <c r="P18" s="121" t="s">
        <v>45</v>
      </c>
      <c r="Q18" s="147">
        <f>Q17/12</f>
        <v>437.33403999166694</v>
      </c>
      <c r="R18" s="147">
        <f t="shared" ref="R18" si="17">R17/12</f>
        <v>541.33262667499969</v>
      </c>
      <c r="S18" s="147">
        <f t="shared" ref="S18" si="18">S17/12</f>
        <v>978.66666666666663</v>
      </c>
      <c r="T18" s="147">
        <f t="shared" ref="T18" si="19">T17/12</f>
        <v>159.68784444918944</v>
      </c>
      <c r="U18" s="177">
        <f>SUM(U5:U16)/12</f>
        <v>0.17991474671519259</v>
      </c>
      <c r="V18" s="411"/>
    </row>
    <row r="19" spans="2:22" ht="16.8" thickTop="1" thickBot="1" x14ac:dyDescent="0.35"/>
    <row r="20" spans="2:22" ht="32.4" thickTop="1" thickBot="1" x14ac:dyDescent="0.35">
      <c r="B20" s="131" t="s">
        <v>128</v>
      </c>
      <c r="C20" s="132">
        <f>C17/365</f>
        <v>24.983561643835618</v>
      </c>
      <c r="D20" s="132">
        <f t="shared" ref="D20:E20" si="20">D17/365</f>
        <v>29.81095890410959</v>
      </c>
      <c r="E20" s="132">
        <f t="shared" si="20"/>
        <v>54.794520547945204</v>
      </c>
      <c r="F20" s="133">
        <f>F17/365</f>
        <v>9.2914794520547961</v>
      </c>
      <c r="I20" s="131" t="s">
        <v>128</v>
      </c>
      <c r="J20" s="132">
        <f>J17/365</f>
        <v>10.605456219452046</v>
      </c>
      <c r="K20" s="132">
        <f t="shared" ref="K20:L20" si="21">K17/365</f>
        <v>12.013721862739734</v>
      </c>
      <c r="L20" s="132">
        <f t="shared" si="21"/>
        <v>22.61917808219178</v>
      </c>
      <c r="M20" s="133">
        <f>M17/365</f>
        <v>4.0414681276978817</v>
      </c>
      <c r="P20" s="131" t="s">
        <v>128</v>
      </c>
      <c r="Q20" s="132">
        <f>Q17/365</f>
        <v>14.378105424383572</v>
      </c>
      <c r="R20" s="132">
        <f t="shared" ref="R20:S20" si="22">R17/365</f>
        <v>17.797237041369854</v>
      </c>
      <c r="S20" s="132">
        <f t="shared" si="22"/>
        <v>32.175342465753424</v>
      </c>
      <c r="T20" s="133">
        <f>T17/365</f>
        <v>5.2500113243569126</v>
      </c>
    </row>
    <row r="21" spans="2:22" ht="16.2" thickTop="1" x14ac:dyDescent="0.3"/>
  </sheetData>
  <pageMargins left="0.7" right="0.7" top="0.75" bottom="0.75" header="0.3" footer="0.3"/>
  <pageSetup paperSize="9" scale="50" orientation="landscape" r:id="rId1"/>
  <headerFooter>
    <oddHeader>&amp;LDušan STANJKO&amp;C&amp;"Times New Roman,Krepko"&amp;18ELEKTRIČNA ENERGIJA 2025
&amp;R&amp;D</oddHeader>
    <oddFooter>&amp;C&amp;Z&amp;F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2:AI23"/>
  <sheetViews>
    <sheetView tabSelected="1" zoomScaleNormal="100" workbookViewId="0">
      <selection activeCell="K22" sqref="K22"/>
    </sheetView>
  </sheetViews>
  <sheetFormatPr defaultColWidth="9.109375" defaultRowHeight="15.6" x14ac:dyDescent="0.3"/>
  <cols>
    <col min="1" max="1" width="2.109375" style="2" customWidth="1"/>
    <col min="2" max="2" width="14.6640625" style="2" customWidth="1"/>
    <col min="3" max="4" width="9.88671875" style="2" customWidth="1"/>
    <col min="5" max="5" width="11" style="2" customWidth="1"/>
    <col min="6" max="6" width="9.44140625" style="2" customWidth="1"/>
    <col min="7" max="7" width="13.5546875" style="2" customWidth="1"/>
    <col min="8" max="8" width="3" style="2" customWidth="1"/>
    <col min="9" max="9" width="16.44140625" style="2" customWidth="1"/>
    <col min="10" max="10" width="11.109375" style="2" customWidth="1"/>
    <col min="11" max="11" width="11.88671875" style="2" customWidth="1"/>
    <col min="12" max="13" width="10.6640625" style="2" customWidth="1"/>
    <col min="14" max="14" width="11.33203125" style="2" customWidth="1"/>
    <col min="15" max="15" width="12.88671875" style="2" customWidth="1"/>
    <col min="16" max="16" width="2.6640625" style="2" customWidth="1"/>
    <col min="17" max="17" width="14.109375" style="2" customWidth="1"/>
    <col min="18" max="18" width="11.88671875" style="2" customWidth="1"/>
    <col min="19" max="22" width="9.33203125" style="2" bestFit="1" customWidth="1"/>
    <col min="23" max="23" width="9.5546875" style="2" bestFit="1" customWidth="1"/>
    <col min="24" max="24" width="2.88671875" style="2" customWidth="1"/>
    <col min="25" max="25" width="12.109375" style="2" customWidth="1"/>
    <col min="26" max="26" width="15.88671875" style="2" customWidth="1"/>
    <col min="27" max="27" width="13.88671875" style="2" customWidth="1"/>
    <col min="28" max="28" width="10.88671875" style="2" customWidth="1"/>
    <col min="29" max="29" width="13.5546875" style="2" customWidth="1"/>
    <col min="30" max="31" width="9.109375" style="2" customWidth="1"/>
    <col min="32" max="32" width="15.88671875" style="2" customWidth="1"/>
    <col min="33" max="33" width="13.88671875" style="2" customWidth="1"/>
    <col min="34" max="34" width="10.88671875" style="2" customWidth="1"/>
    <col min="35" max="35" width="13.5546875" style="2" customWidth="1"/>
    <col min="36" max="16384" width="9.109375" style="2"/>
  </cols>
  <sheetData>
    <row r="2" spans="2:35" ht="11.25" customHeight="1" thickBot="1" x14ac:dyDescent="0.35"/>
    <row r="3" spans="2:35" ht="16.2" hidden="1" thickBot="1" x14ac:dyDescent="0.35"/>
    <row r="4" spans="2:35" ht="45.75" customHeight="1" thickTop="1" thickBot="1" x14ac:dyDescent="0.35">
      <c r="B4" s="136" t="s">
        <v>136</v>
      </c>
      <c r="C4" s="116"/>
      <c r="D4" s="117"/>
      <c r="E4" s="117"/>
      <c r="F4" s="117"/>
      <c r="G4" s="118"/>
      <c r="I4" s="136" t="s">
        <v>138</v>
      </c>
      <c r="J4" s="116"/>
      <c r="K4" s="117"/>
      <c r="L4" s="117"/>
      <c r="M4" s="117"/>
      <c r="N4" s="117"/>
      <c r="O4" s="134"/>
      <c r="Q4" s="380" t="s">
        <v>140</v>
      </c>
      <c r="R4" s="117"/>
      <c r="S4" s="117"/>
      <c r="T4" s="117"/>
      <c r="U4" s="117"/>
      <c r="V4" s="117"/>
      <c r="W4" s="118"/>
      <c r="Z4" s="136" t="s">
        <v>211</v>
      </c>
      <c r="AA4" s="116"/>
      <c r="AB4" s="117"/>
      <c r="AC4" s="118"/>
      <c r="AF4" s="136" t="s">
        <v>212</v>
      </c>
      <c r="AG4" s="116"/>
      <c r="AH4" s="117"/>
      <c r="AI4" s="118"/>
    </row>
    <row r="5" spans="2:35" ht="90.75" customHeight="1" thickTop="1" thickBot="1" x14ac:dyDescent="0.35">
      <c r="B5" s="130">
        <v>2025</v>
      </c>
      <c r="C5" s="127" t="s">
        <v>129</v>
      </c>
      <c r="D5" s="128" t="s">
        <v>133</v>
      </c>
      <c r="E5" s="127" t="s">
        <v>135</v>
      </c>
      <c r="F5" s="127" t="s">
        <v>134</v>
      </c>
      <c r="G5" s="129" t="s">
        <v>130</v>
      </c>
      <c r="I5" s="130">
        <v>2025</v>
      </c>
      <c r="J5" s="127" t="s">
        <v>137</v>
      </c>
      <c r="K5" s="127" t="s">
        <v>129</v>
      </c>
      <c r="L5" s="128" t="s">
        <v>133</v>
      </c>
      <c r="M5" s="127" t="s">
        <v>135</v>
      </c>
      <c r="N5" s="127" t="s">
        <v>134</v>
      </c>
      <c r="O5" s="129" t="s">
        <v>130</v>
      </c>
      <c r="Q5" s="130">
        <v>2025</v>
      </c>
      <c r="R5" s="127" t="s">
        <v>137</v>
      </c>
      <c r="S5" s="127" t="s">
        <v>129</v>
      </c>
      <c r="T5" s="128" t="s">
        <v>133</v>
      </c>
      <c r="U5" s="127" t="s">
        <v>135</v>
      </c>
      <c r="V5" s="127" t="s">
        <v>134</v>
      </c>
      <c r="W5" s="129" t="s">
        <v>130</v>
      </c>
      <c r="Z5" s="130">
        <v>2025</v>
      </c>
      <c r="AA5" s="127" t="s">
        <v>137</v>
      </c>
      <c r="AB5" s="128" t="s">
        <v>207</v>
      </c>
      <c r="AC5" s="129" t="s">
        <v>208</v>
      </c>
      <c r="AF5" s="130">
        <v>2025</v>
      </c>
      <c r="AG5" s="127" t="s">
        <v>137</v>
      </c>
      <c r="AH5" s="127" t="s">
        <v>209</v>
      </c>
      <c r="AI5" s="129" t="s">
        <v>210</v>
      </c>
    </row>
    <row r="6" spans="2:35" ht="27.75" customHeight="1" thickTop="1" thickBot="1" x14ac:dyDescent="0.35">
      <c r="B6" s="123"/>
      <c r="C6" s="125" t="s">
        <v>124</v>
      </c>
      <c r="D6" s="125" t="s">
        <v>124</v>
      </c>
      <c r="E6" s="125" t="s">
        <v>124</v>
      </c>
      <c r="F6" s="125" t="s">
        <v>124</v>
      </c>
      <c r="G6" s="126" t="s">
        <v>124</v>
      </c>
      <c r="I6" s="123"/>
      <c r="J6" s="125" t="s">
        <v>25</v>
      </c>
      <c r="K6" s="125" t="s">
        <v>132</v>
      </c>
      <c r="L6" s="125" t="s">
        <v>132</v>
      </c>
      <c r="M6" s="125" t="s">
        <v>132</v>
      </c>
      <c r="N6" s="125" t="s">
        <v>132</v>
      </c>
      <c r="O6" s="126" t="s">
        <v>132</v>
      </c>
      <c r="Q6" s="123"/>
      <c r="R6" s="125" t="s">
        <v>124</v>
      </c>
      <c r="S6" s="620" t="s">
        <v>139</v>
      </c>
      <c r="T6" s="621"/>
      <c r="U6" s="621"/>
      <c r="V6" s="621"/>
      <c r="W6" s="622"/>
      <c r="Z6" s="123"/>
      <c r="AA6" s="125" t="s">
        <v>25</v>
      </c>
      <c r="AB6" s="125" t="s">
        <v>124</v>
      </c>
      <c r="AC6" s="126" t="s">
        <v>124</v>
      </c>
      <c r="AF6" s="123"/>
      <c r="AG6" s="125" t="s">
        <v>25</v>
      </c>
      <c r="AH6" s="125" t="s">
        <v>124</v>
      </c>
      <c r="AI6" s="126" t="s">
        <v>124</v>
      </c>
    </row>
    <row r="7" spans="2:35" ht="16.2" thickTop="1" x14ac:dyDescent="0.3">
      <c r="B7" s="122" t="s">
        <v>105</v>
      </c>
      <c r="C7" s="144">
        <v>231.77</v>
      </c>
      <c r="D7" s="144">
        <v>87.59</v>
      </c>
      <c r="E7" s="144">
        <f t="shared" ref="E7:E17" si="0">G7-C7-D7-F7</f>
        <v>10.280000000000015</v>
      </c>
      <c r="F7" s="144">
        <v>72.52</v>
      </c>
      <c r="G7" s="166">
        <v>402.16</v>
      </c>
      <c r="I7" s="137" t="s">
        <v>105</v>
      </c>
      <c r="J7" s="149">
        <v>3036</v>
      </c>
      <c r="K7" s="150">
        <f>C7/$J7</f>
        <v>7.6340579710144935E-2</v>
      </c>
      <c r="L7" s="150">
        <f t="shared" ref="L7:O7" si="1">D7/$J7</f>
        <v>2.885046113306983E-2</v>
      </c>
      <c r="M7" s="150">
        <f t="shared" si="1"/>
        <v>3.3860342555994782E-3</v>
      </c>
      <c r="N7" s="150">
        <f t="shared" si="1"/>
        <v>2.38866930171278E-2</v>
      </c>
      <c r="O7" s="151">
        <f t="shared" si="1"/>
        <v>0.13246376811594204</v>
      </c>
      <c r="Q7" s="137" t="s">
        <v>105</v>
      </c>
      <c r="R7" s="156">
        <v>402.16</v>
      </c>
      <c r="S7" s="157">
        <f>C7/$R7*100</f>
        <v>57.631291028446384</v>
      </c>
      <c r="T7" s="157">
        <f t="shared" ref="T7:W7" si="2">D7/$R7*100</f>
        <v>21.779888601551619</v>
      </c>
      <c r="U7" s="157">
        <f t="shared" si="2"/>
        <v>2.5561965386910717</v>
      </c>
      <c r="V7" s="157">
        <f t="shared" si="2"/>
        <v>18.032623831310918</v>
      </c>
      <c r="W7" s="158">
        <f t="shared" si="2"/>
        <v>100</v>
      </c>
      <c r="Z7" s="381" t="s">
        <v>105</v>
      </c>
      <c r="AA7" s="149">
        <v>3036</v>
      </c>
      <c r="AB7" s="144">
        <v>87.59</v>
      </c>
      <c r="AC7" s="378">
        <f>AB7/AA7</f>
        <v>2.885046113306983E-2</v>
      </c>
      <c r="AF7" s="381" t="s">
        <v>105</v>
      </c>
      <c r="AG7" s="149">
        <v>3036</v>
      </c>
      <c r="AH7" s="144">
        <v>231.77</v>
      </c>
      <c r="AI7" s="378">
        <f>AH7/AG7</f>
        <v>7.6340579710144935E-2</v>
      </c>
    </row>
    <row r="8" spans="2:35" x14ac:dyDescent="0.3">
      <c r="B8" s="119" t="s">
        <v>106</v>
      </c>
      <c r="C8" s="145">
        <v>198.53</v>
      </c>
      <c r="D8" s="145">
        <v>79.430000000000007</v>
      </c>
      <c r="E8" s="145">
        <f t="shared" si="0"/>
        <v>9.1999999999999673</v>
      </c>
      <c r="F8" s="145">
        <v>63.18</v>
      </c>
      <c r="G8" s="167">
        <v>350.34</v>
      </c>
      <c r="I8" s="119" t="s">
        <v>106</v>
      </c>
      <c r="J8" s="152">
        <v>2597</v>
      </c>
      <c r="K8" s="153">
        <f t="shared" ref="K8:K17" si="3">C8/$J8</f>
        <v>7.6445899114362725E-2</v>
      </c>
      <c r="L8" s="153">
        <f t="shared" ref="L8:L18" si="4">D8/$J8</f>
        <v>3.0585290720061612E-2</v>
      </c>
      <c r="M8" s="153">
        <f t="shared" ref="M8:M17" si="5">E8/$J8</f>
        <v>3.5425490951097294E-3</v>
      </c>
      <c r="N8" s="153">
        <f t="shared" ref="N8:N17" si="6">F8/$J8</f>
        <v>2.4328070850981903E-2</v>
      </c>
      <c r="O8" s="154">
        <f t="shared" ref="O8:O17" si="7">G8/$J8</f>
        <v>0.13490180978051597</v>
      </c>
      <c r="Q8" s="119" t="s">
        <v>106</v>
      </c>
      <c r="R8" s="159">
        <v>350.34</v>
      </c>
      <c r="S8" s="160">
        <f t="shared" ref="S8:S22" si="8">C8/$R8*100</f>
        <v>56.667808414682888</v>
      </c>
      <c r="T8" s="160">
        <f t="shared" ref="T8:T22" si="9">D8/$R8*100</f>
        <v>22.672261231946113</v>
      </c>
      <c r="U8" s="160">
        <f t="shared" ref="U8:U22" si="10">E8/$R8*100</f>
        <v>2.6260204372894811</v>
      </c>
      <c r="V8" s="160">
        <f t="shared" ref="V8:V22" si="11">F8/$R8*100</f>
        <v>18.033909916081523</v>
      </c>
      <c r="W8" s="161">
        <f t="shared" ref="W8:W22" si="12">G8/$R8*100</f>
        <v>100</v>
      </c>
      <c r="Z8" s="382" t="s">
        <v>106</v>
      </c>
      <c r="AA8" s="152">
        <v>2597</v>
      </c>
      <c r="AB8" s="145">
        <v>79.430000000000007</v>
      </c>
      <c r="AC8" s="378">
        <f t="shared" ref="AC8:AC18" si="13">AB8/AA8</f>
        <v>3.0585290720061612E-2</v>
      </c>
      <c r="AF8" s="382" t="s">
        <v>106</v>
      </c>
      <c r="AG8" s="152">
        <v>2597</v>
      </c>
      <c r="AH8" s="145">
        <v>198.53</v>
      </c>
      <c r="AI8" s="378">
        <f t="shared" ref="AI8:AI18" si="14">AH8/AG8</f>
        <v>7.6445899114362725E-2</v>
      </c>
    </row>
    <row r="9" spans="2:35" x14ac:dyDescent="0.3">
      <c r="B9" s="119" t="s">
        <v>107</v>
      </c>
      <c r="C9" s="145">
        <v>223.39</v>
      </c>
      <c r="D9" s="145">
        <v>55.17</v>
      </c>
      <c r="E9" s="145">
        <f t="shared" si="0"/>
        <v>7.9399999999999835</v>
      </c>
      <c r="F9" s="145">
        <v>63.03</v>
      </c>
      <c r="G9" s="167">
        <v>349.53</v>
      </c>
      <c r="I9" s="119" t="s">
        <v>107</v>
      </c>
      <c r="J9" s="152">
        <v>2083</v>
      </c>
      <c r="K9" s="153">
        <f t="shared" si="3"/>
        <v>0.10724435909745558</v>
      </c>
      <c r="L9" s="153">
        <f t="shared" si="4"/>
        <v>2.6485837734037447E-2</v>
      </c>
      <c r="M9" s="153">
        <f t="shared" si="5"/>
        <v>3.8118098895823251E-3</v>
      </c>
      <c r="N9" s="153">
        <f t="shared" si="6"/>
        <v>3.0259241478636581E-2</v>
      </c>
      <c r="O9" s="154">
        <f t="shared" si="7"/>
        <v>0.16780124819971193</v>
      </c>
      <c r="Q9" s="119" t="s">
        <v>107</v>
      </c>
      <c r="R9" s="159">
        <v>349.53</v>
      </c>
      <c r="S9" s="160">
        <f t="shared" si="8"/>
        <v>63.911538351500582</v>
      </c>
      <c r="T9" s="160">
        <f t="shared" si="9"/>
        <v>15.784052870998199</v>
      </c>
      <c r="U9" s="160">
        <f t="shared" si="10"/>
        <v>2.2716218922553097</v>
      </c>
      <c r="V9" s="160">
        <f t="shared" si="11"/>
        <v>18.032786885245901</v>
      </c>
      <c r="W9" s="161">
        <f t="shared" si="12"/>
        <v>100</v>
      </c>
      <c r="Z9" s="382" t="s">
        <v>107</v>
      </c>
      <c r="AA9" s="152">
        <v>2083</v>
      </c>
      <c r="AB9" s="145">
        <v>55.17</v>
      </c>
      <c r="AC9" s="378">
        <f t="shared" si="13"/>
        <v>2.6485837734037447E-2</v>
      </c>
      <c r="AF9" s="382" t="s">
        <v>107</v>
      </c>
      <c r="AG9" s="152">
        <v>2083</v>
      </c>
      <c r="AH9" s="145">
        <v>223.39</v>
      </c>
      <c r="AI9" s="378">
        <f t="shared" si="14"/>
        <v>0.10724435909745558</v>
      </c>
    </row>
    <row r="10" spans="2:35" x14ac:dyDescent="0.3">
      <c r="B10" s="119" t="s">
        <v>108</v>
      </c>
      <c r="C10" s="145">
        <v>154.30000000000001</v>
      </c>
      <c r="D10" s="145">
        <v>43.23</v>
      </c>
      <c r="E10" s="145">
        <f t="shared" si="0"/>
        <v>6.3399999999999892</v>
      </c>
      <c r="F10" s="145">
        <v>44.85</v>
      </c>
      <c r="G10" s="167">
        <v>248.72</v>
      </c>
      <c r="I10" s="119" t="s">
        <v>108</v>
      </c>
      <c r="J10" s="152">
        <v>1432</v>
      </c>
      <c r="K10" s="153">
        <f t="shared" si="3"/>
        <v>0.1077513966480447</v>
      </c>
      <c r="L10" s="153">
        <f t="shared" si="4"/>
        <v>3.0188547486033519E-2</v>
      </c>
      <c r="M10" s="153">
        <f t="shared" si="5"/>
        <v>4.4273743016759702E-3</v>
      </c>
      <c r="N10" s="153">
        <f t="shared" si="6"/>
        <v>3.131983240223464E-2</v>
      </c>
      <c r="O10" s="154">
        <f t="shared" si="7"/>
        <v>0.17368715083798883</v>
      </c>
      <c r="Q10" s="119" t="s">
        <v>108</v>
      </c>
      <c r="R10" s="159">
        <v>248.72</v>
      </c>
      <c r="S10" s="160">
        <f t="shared" si="8"/>
        <v>62.037632679318108</v>
      </c>
      <c r="T10" s="160">
        <f t="shared" si="9"/>
        <v>17.380990672241879</v>
      </c>
      <c r="U10" s="160">
        <f t="shared" si="10"/>
        <v>2.5490511418462485</v>
      </c>
      <c r="V10" s="160">
        <f t="shared" si="11"/>
        <v>18.032325506593761</v>
      </c>
      <c r="W10" s="161">
        <f t="shared" si="12"/>
        <v>100</v>
      </c>
      <c r="Z10" s="382" t="s">
        <v>108</v>
      </c>
      <c r="AA10" s="152">
        <v>1432</v>
      </c>
      <c r="AB10" s="145">
        <v>43.23</v>
      </c>
      <c r="AC10" s="378">
        <f t="shared" si="13"/>
        <v>3.0188547486033519E-2</v>
      </c>
      <c r="AF10" s="382" t="s">
        <v>108</v>
      </c>
      <c r="AG10" s="152">
        <v>1432</v>
      </c>
      <c r="AH10" s="145">
        <v>154.30000000000001</v>
      </c>
      <c r="AI10" s="378">
        <f t="shared" si="14"/>
        <v>0.1077513966480447</v>
      </c>
    </row>
    <row r="11" spans="2:35" x14ac:dyDescent="0.3">
      <c r="B11" s="119" t="s">
        <v>109</v>
      </c>
      <c r="C11" s="145">
        <v>122.17</v>
      </c>
      <c r="D11" s="145">
        <v>37.74</v>
      </c>
      <c r="E11" s="145">
        <f t="shared" si="0"/>
        <v>5.6100000000000065</v>
      </c>
      <c r="F11" s="145">
        <v>36.409999999999997</v>
      </c>
      <c r="G11" s="167">
        <v>201.93</v>
      </c>
      <c r="I11" s="119" t="s">
        <v>109</v>
      </c>
      <c r="J11" s="152">
        <v>1134</v>
      </c>
      <c r="K11" s="153">
        <f t="shared" si="3"/>
        <v>0.1077336860670194</v>
      </c>
      <c r="L11" s="153">
        <f t="shared" si="4"/>
        <v>3.3280423280423285E-2</v>
      </c>
      <c r="M11" s="153">
        <f t="shared" si="5"/>
        <v>4.9470899470899525E-3</v>
      </c>
      <c r="N11" s="153">
        <f t="shared" si="6"/>
        <v>3.2107583774250437E-2</v>
      </c>
      <c r="O11" s="154">
        <f t="shared" si="7"/>
        <v>0.17806878306878307</v>
      </c>
      <c r="Q11" s="119" t="s">
        <v>109</v>
      </c>
      <c r="R11" s="159">
        <v>201.93</v>
      </c>
      <c r="S11" s="160">
        <f t="shared" si="8"/>
        <v>60.501163769623133</v>
      </c>
      <c r="T11" s="160">
        <f t="shared" si="9"/>
        <v>18.689644926459664</v>
      </c>
      <c r="U11" s="160">
        <f t="shared" si="10"/>
        <v>2.7781904620413047</v>
      </c>
      <c r="V11" s="160">
        <f t="shared" si="11"/>
        <v>18.031000841875898</v>
      </c>
      <c r="W11" s="161">
        <f t="shared" si="12"/>
        <v>100</v>
      </c>
      <c r="Z11" s="382" t="s">
        <v>109</v>
      </c>
      <c r="AA11" s="152">
        <v>1134</v>
      </c>
      <c r="AB11" s="145">
        <v>37.74</v>
      </c>
      <c r="AC11" s="378">
        <f t="shared" si="13"/>
        <v>3.3280423280423285E-2</v>
      </c>
      <c r="AF11" s="382" t="s">
        <v>109</v>
      </c>
      <c r="AG11" s="152">
        <v>1134</v>
      </c>
      <c r="AH11" s="145">
        <v>122.17</v>
      </c>
      <c r="AI11" s="378">
        <f t="shared" si="14"/>
        <v>0.1077336860670194</v>
      </c>
    </row>
    <row r="12" spans="2:35" x14ac:dyDescent="0.3">
      <c r="B12" s="119" t="s">
        <v>110</v>
      </c>
      <c r="C12" s="145">
        <v>76.8</v>
      </c>
      <c r="D12" s="145">
        <v>30</v>
      </c>
      <c r="E12" s="145">
        <f t="shared" si="0"/>
        <v>4.5600000000000165</v>
      </c>
      <c r="F12" s="145">
        <v>24.5</v>
      </c>
      <c r="G12" s="167">
        <v>135.86000000000001</v>
      </c>
      <c r="I12" s="119" t="s">
        <v>110</v>
      </c>
      <c r="J12" s="152">
        <v>713</v>
      </c>
      <c r="K12" s="153">
        <f t="shared" si="3"/>
        <v>0.10771388499298737</v>
      </c>
      <c r="L12" s="153">
        <f t="shared" si="4"/>
        <v>4.2075736325385693E-2</v>
      </c>
      <c r="M12" s="153">
        <f t="shared" si="5"/>
        <v>6.3955119214586485E-3</v>
      </c>
      <c r="N12" s="153">
        <f t="shared" si="6"/>
        <v>3.4361851332398316E-2</v>
      </c>
      <c r="O12" s="154">
        <f t="shared" si="7"/>
        <v>0.19054698457223004</v>
      </c>
      <c r="Q12" s="119" t="s">
        <v>110</v>
      </c>
      <c r="R12" s="159">
        <v>135.86000000000001</v>
      </c>
      <c r="S12" s="160">
        <f t="shared" si="8"/>
        <v>56.528779626085665</v>
      </c>
      <c r="T12" s="160">
        <f t="shared" si="9"/>
        <v>22.081554541439715</v>
      </c>
      <c r="U12" s="160">
        <f t="shared" si="10"/>
        <v>3.3563962902988487</v>
      </c>
      <c r="V12" s="160">
        <f t="shared" si="11"/>
        <v>18.033269542175766</v>
      </c>
      <c r="W12" s="161">
        <f t="shared" si="12"/>
        <v>100</v>
      </c>
      <c r="Z12" s="382" t="s">
        <v>110</v>
      </c>
      <c r="AA12" s="152">
        <v>713</v>
      </c>
      <c r="AB12" s="145">
        <v>30</v>
      </c>
      <c r="AC12" s="378">
        <f t="shared" si="13"/>
        <v>4.2075736325385693E-2</v>
      </c>
      <c r="AF12" s="382" t="s">
        <v>110</v>
      </c>
      <c r="AG12" s="152">
        <v>713</v>
      </c>
      <c r="AH12" s="145">
        <v>76.8</v>
      </c>
      <c r="AI12" s="378">
        <f t="shared" si="14"/>
        <v>0.10771388499298737</v>
      </c>
    </row>
    <row r="13" spans="2:35" x14ac:dyDescent="0.3">
      <c r="B13" s="119" t="s">
        <v>111</v>
      </c>
      <c r="C13" s="145">
        <v>79.67</v>
      </c>
      <c r="D13" s="145">
        <v>30.21</v>
      </c>
      <c r="E13" s="145">
        <f t="shared" si="0"/>
        <v>16.689999999999984</v>
      </c>
      <c r="F13" s="145">
        <v>27.85</v>
      </c>
      <c r="G13" s="167">
        <v>154.41999999999999</v>
      </c>
      <c r="I13" s="119" t="s">
        <v>111</v>
      </c>
      <c r="J13" s="152">
        <v>725</v>
      </c>
      <c r="K13" s="153">
        <f t="shared" si="3"/>
        <v>0.10988965517241379</v>
      </c>
      <c r="L13" s="153">
        <f t="shared" si="4"/>
        <v>4.1668965517241384E-2</v>
      </c>
      <c r="M13" s="153">
        <f t="shared" si="5"/>
        <v>2.3020689655172392E-2</v>
      </c>
      <c r="N13" s="153">
        <f t="shared" si="6"/>
        <v>3.8413793103448279E-2</v>
      </c>
      <c r="O13" s="154">
        <f t="shared" si="7"/>
        <v>0.21299310344827585</v>
      </c>
      <c r="Q13" s="119" t="s">
        <v>111</v>
      </c>
      <c r="R13" s="159">
        <v>154.41999999999999</v>
      </c>
      <c r="S13" s="160">
        <f t="shared" si="8"/>
        <v>51.593057894055185</v>
      </c>
      <c r="T13" s="160">
        <f t="shared" si="9"/>
        <v>19.563528040409274</v>
      </c>
      <c r="U13" s="160">
        <f t="shared" si="10"/>
        <v>10.80818546820359</v>
      </c>
      <c r="V13" s="160">
        <f t="shared" si="11"/>
        <v>18.035228597331955</v>
      </c>
      <c r="W13" s="161">
        <f t="shared" si="12"/>
        <v>100</v>
      </c>
      <c r="Z13" s="382" t="s">
        <v>111</v>
      </c>
      <c r="AA13" s="152">
        <v>725</v>
      </c>
      <c r="AB13" s="145">
        <v>30.21</v>
      </c>
      <c r="AC13" s="378">
        <f t="shared" si="13"/>
        <v>4.1668965517241384E-2</v>
      </c>
      <c r="AF13" s="382" t="s">
        <v>111</v>
      </c>
      <c r="AG13" s="152">
        <v>725</v>
      </c>
      <c r="AH13" s="145">
        <v>79.67</v>
      </c>
      <c r="AI13" s="378">
        <f t="shared" si="14"/>
        <v>0.10988965517241379</v>
      </c>
    </row>
    <row r="14" spans="2:35" x14ac:dyDescent="0.3">
      <c r="B14" s="119" t="s">
        <v>112</v>
      </c>
      <c r="C14" s="145">
        <v>77.23</v>
      </c>
      <c r="D14" s="145">
        <v>30.01</v>
      </c>
      <c r="E14" s="145">
        <f t="shared" si="0"/>
        <v>16.659999999999986</v>
      </c>
      <c r="F14" s="145">
        <v>27.26</v>
      </c>
      <c r="G14" s="167">
        <v>151.16</v>
      </c>
      <c r="I14" s="119" t="s">
        <v>112</v>
      </c>
      <c r="J14" s="152">
        <v>714</v>
      </c>
      <c r="K14" s="153">
        <f t="shared" si="3"/>
        <v>0.10816526610644259</v>
      </c>
      <c r="L14" s="153">
        <f t="shared" si="4"/>
        <v>4.2030812324929973E-2</v>
      </c>
      <c r="M14" s="153">
        <f t="shared" si="5"/>
        <v>2.3333333333333314E-2</v>
      </c>
      <c r="N14" s="153">
        <f t="shared" si="6"/>
        <v>3.8179271708683474E-2</v>
      </c>
      <c r="O14" s="154">
        <f t="shared" si="7"/>
        <v>0.21170868347338936</v>
      </c>
      <c r="Q14" s="119" t="s">
        <v>112</v>
      </c>
      <c r="R14" s="159">
        <v>151.16</v>
      </c>
      <c r="S14" s="160">
        <f t="shared" si="8"/>
        <v>51.091558613389786</v>
      </c>
      <c r="T14" s="160">
        <f t="shared" si="9"/>
        <v>19.853135750198465</v>
      </c>
      <c r="U14" s="160">
        <f t="shared" si="10"/>
        <v>11.021434241862918</v>
      </c>
      <c r="V14" s="160">
        <f t="shared" si="11"/>
        <v>18.033871394548822</v>
      </c>
      <c r="W14" s="161">
        <f t="shared" si="12"/>
        <v>100</v>
      </c>
      <c r="Z14" s="382" t="s">
        <v>112</v>
      </c>
      <c r="AA14" s="152">
        <v>714</v>
      </c>
      <c r="AB14" s="145">
        <v>30.01</v>
      </c>
      <c r="AC14" s="378">
        <f t="shared" si="13"/>
        <v>4.2030812324929973E-2</v>
      </c>
      <c r="AF14" s="382" t="s">
        <v>112</v>
      </c>
      <c r="AG14" s="152">
        <v>714</v>
      </c>
      <c r="AH14" s="145">
        <v>77.23</v>
      </c>
      <c r="AI14" s="378">
        <f t="shared" si="14"/>
        <v>0.10816526610644259</v>
      </c>
    </row>
    <row r="15" spans="2:35" x14ac:dyDescent="0.3">
      <c r="B15" s="119" t="s">
        <v>113</v>
      </c>
      <c r="C15" s="145">
        <v>93.24</v>
      </c>
      <c r="D15" s="145">
        <v>32.450000000000003</v>
      </c>
      <c r="E15" s="145">
        <f t="shared" si="0"/>
        <v>17.000000000000014</v>
      </c>
      <c r="F15" s="145">
        <v>31.39</v>
      </c>
      <c r="G15" s="167">
        <v>174.08</v>
      </c>
      <c r="I15" s="119" t="s">
        <v>113</v>
      </c>
      <c r="J15" s="152">
        <v>847</v>
      </c>
      <c r="K15" s="153">
        <f t="shared" si="3"/>
        <v>0.11008264462809916</v>
      </c>
      <c r="L15" s="153">
        <f t="shared" si="4"/>
        <v>3.8311688311688318E-2</v>
      </c>
      <c r="M15" s="153">
        <f t="shared" si="5"/>
        <v>2.0070838252656452E-2</v>
      </c>
      <c r="N15" s="153">
        <f t="shared" si="6"/>
        <v>3.7060212514757968E-2</v>
      </c>
      <c r="O15" s="154">
        <f t="shared" si="7"/>
        <v>0.20552538370720191</v>
      </c>
      <c r="Q15" s="119" t="s">
        <v>113</v>
      </c>
      <c r="R15" s="159">
        <v>174.08</v>
      </c>
      <c r="S15" s="160">
        <f t="shared" si="8"/>
        <v>53.561580882352935</v>
      </c>
      <c r="T15" s="160">
        <f t="shared" si="9"/>
        <v>18.640854779411764</v>
      </c>
      <c r="U15" s="160">
        <f t="shared" si="10"/>
        <v>9.7656250000000071</v>
      </c>
      <c r="V15" s="160">
        <f t="shared" si="11"/>
        <v>18.031939338235293</v>
      </c>
      <c r="W15" s="161">
        <f t="shared" si="12"/>
        <v>100</v>
      </c>
      <c r="Z15" s="382" t="s">
        <v>113</v>
      </c>
      <c r="AA15" s="152">
        <v>847</v>
      </c>
      <c r="AB15" s="145">
        <v>32.450000000000003</v>
      </c>
      <c r="AC15" s="378">
        <f t="shared" si="13"/>
        <v>3.8311688311688318E-2</v>
      </c>
      <c r="AF15" s="382" t="s">
        <v>113</v>
      </c>
      <c r="AG15" s="152">
        <v>847</v>
      </c>
      <c r="AH15" s="145">
        <v>93.24</v>
      </c>
      <c r="AI15" s="378">
        <f t="shared" si="14"/>
        <v>0.11008264462809916</v>
      </c>
    </row>
    <row r="16" spans="2:35" x14ac:dyDescent="0.3">
      <c r="B16" s="119" t="s">
        <v>114</v>
      </c>
      <c r="C16" s="145">
        <v>159.84</v>
      </c>
      <c r="D16" s="145">
        <v>44.1</v>
      </c>
      <c r="E16" s="145">
        <f t="shared" si="0"/>
        <v>18.549999999999997</v>
      </c>
      <c r="F16" s="145">
        <v>48.95</v>
      </c>
      <c r="G16" s="167">
        <v>271.44</v>
      </c>
      <c r="I16" s="119" t="s">
        <v>114</v>
      </c>
      <c r="J16" s="152">
        <v>1481</v>
      </c>
      <c r="K16" s="153">
        <f t="shared" si="3"/>
        <v>0.10792707629979743</v>
      </c>
      <c r="L16" s="153">
        <f t="shared" si="4"/>
        <v>2.9777177582714382E-2</v>
      </c>
      <c r="M16" s="153">
        <f t="shared" si="5"/>
        <v>1.2525320729237E-2</v>
      </c>
      <c r="N16" s="153">
        <f t="shared" si="6"/>
        <v>3.3051991897366649E-2</v>
      </c>
      <c r="O16" s="154">
        <f t="shared" si="7"/>
        <v>0.18328156650911545</v>
      </c>
      <c r="Q16" s="119" t="s">
        <v>114</v>
      </c>
      <c r="R16" s="159">
        <v>271.44</v>
      </c>
      <c r="S16" s="160">
        <f t="shared" si="8"/>
        <v>58.885941644562337</v>
      </c>
      <c r="T16" s="160">
        <f t="shared" si="9"/>
        <v>16.246684350132625</v>
      </c>
      <c r="U16" s="160">
        <f t="shared" si="10"/>
        <v>6.8339227821986439</v>
      </c>
      <c r="V16" s="160">
        <f t="shared" si="11"/>
        <v>18.033451223106397</v>
      </c>
      <c r="W16" s="161">
        <f t="shared" si="12"/>
        <v>100</v>
      </c>
      <c r="Z16" s="382" t="s">
        <v>114</v>
      </c>
      <c r="AA16" s="152">
        <v>1481</v>
      </c>
      <c r="AB16" s="145">
        <v>44.1</v>
      </c>
      <c r="AC16" s="378">
        <f t="shared" si="13"/>
        <v>2.9777177582714382E-2</v>
      </c>
      <c r="AF16" s="382" t="s">
        <v>114</v>
      </c>
      <c r="AG16" s="152">
        <v>1481</v>
      </c>
      <c r="AH16" s="145">
        <v>159.84</v>
      </c>
      <c r="AI16" s="378">
        <f t="shared" si="14"/>
        <v>0.10792707629979743</v>
      </c>
    </row>
    <row r="17" spans="2:35" x14ac:dyDescent="0.3">
      <c r="B17" s="519" t="s">
        <v>115</v>
      </c>
      <c r="C17" s="425">
        <v>232.81</v>
      </c>
      <c r="D17" s="425">
        <v>83.19</v>
      </c>
      <c r="E17" s="425">
        <f t="shared" si="0"/>
        <v>13.950000000000017</v>
      </c>
      <c r="F17" s="425">
        <v>72.59</v>
      </c>
      <c r="G17" s="553">
        <v>402.54</v>
      </c>
      <c r="I17" s="119" t="s">
        <v>115</v>
      </c>
      <c r="J17" s="152">
        <v>2161</v>
      </c>
      <c r="K17" s="153">
        <f t="shared" si="3"/>
        <v>0.10773253123553911</v>
      </c>
      <c r="L17" s="153">
        <f t="shared" si="4"/>
        <v>3.8496066635816749E-2</v>
      </c>
      <c r="M17" s="153">
        <f t="shared" si="5"/>
        <v>6.4553447478019515E-3</v>
      </c>
      <c r="N17" s="153">
        <f t="shared" si="6"/>
        <v>3.3590930124942159E-2</v>
      </c>
      <c r="O17" s="154">
        <f t="shared" si="7"/>
        <v>0.18627487274409996</v>
      </c>
      <c r="Q17" s="119" t="s">
        <v>115</v>
      </c>
      <c r="R17" s="159">
        <v>402.54</v>
      </c>
      <c r="S17" s="160">
        <f t="shared" si="8"/>
        <v>57.835246186714365</v>
      </c>
      <c r="T17" s="160">
        <f t="shared" si="9"/>
        <v>20.66626919063944</v>
      </c>
      <c r="U17" s="160">
        <f t="shared" si="10"/>
        <v>3.4654941123863505</v>
      </c>
      <c r="V17" s="160">
        <f t="shared" si="11"/>
        <v>18.03299051025985</v>
      </c>
      <c r="W17" s="161">
        <f t="shared" si="12"/>
        <v>100</v>
      </c>
      <c r="Z17" s="382" t="s">
        <v>115</v>
      </c>
      <c r="AA17" s="152">
        <v>2161</v>
      </c>
      <c r="AB17" s="145">
        <v>83.19</v>
      </c>
      <c r="AC17" s="378">
        <f t="shared" si="13"/>
        <v>3.8496066635816749E-2</v>
      </c>
      <c r="AF17" s="382" t="s">
        <v>115</v>
      </c>
      <c r="AG17" s="152">
        <v>2161</v>
      </c>
      <c r="AH17" s="145">
        <v>232.81</v>
      </c>
      <c r="AI17" s="378">
        <f t="shared" si="14"/>
        <v>0.10773253123553911</v>
      </c>
    </row>
    <row r="18" spans="2:35" s="113" customFormat="1" x14ac:dyDescent="0.3">
      <c r="B18" s="519" t="s">
        <v>116</v>
      </c>
      <c r="C18" s="425">
        <v>331.13</v>
      </c>
      <c r="D18" s="425">
        <v>100.38</v>
      </c>
      <c r="E18" s="425">
        <f t="shared" ref="E18" si="15">G18-C18-D18-F18</f>
        <v>16.200000000000045</v>
      </c>
      <c r="F18" s="425">
        <v>98.5</v>
      </c>
      <c r="G18" s="553">
        <v>546.21</v>
      </c>
      <c r="I18" s="519" t="s">
        <v>116</v>
      </c>
      <c r="J18" s="554">
        <v>3077</v>
      </c>
      <c r="K18" s="555">
        <f t="shared" ref="K18" si="16">C18/$J18</f>
        <v>0.10761455963600911</v>
      </c>
      <c r="L18" s="555">
        <f t="shared" si="4"/>
        <v>3.2622684432889175E-2</v>
      </c>
      <c r="M18" s="555">
        <f t="shared" ref="M18" si="17">E18/$J18</f>
        <v>5.2648683782905575E-3</v>
      </c>
      <c r="N18" s="555">
        <f t="shared" ref="N18" si="18">F18/$J18</f>
        <v>3.2011699707507314E-2</v>
      </c>
      <c r="O18" s="556">
        <f t="shared" ref="O18" si="19">G18/$J18</f>
        <v>0.17751381215469614</v>
      </c>
      <c r="Q18" s="519" t="s">
        <v>116</v>
      </c>
      <c r="R18" s="557">
        <v>546.21</v>
      </c>
      <c r="S18" s="558">
        <f t="shared" ref="S18" si="20">C18/$R18*100</f>
        <v>60.623203529777925</v>
      </c>
      <c r="T18" s="558">
        <f t="shared" ref="T18" si="21">D18/$R18*100</f>
        <v>18.377547097270277</v>
      </c>
      <c r="U18" s="558">
        <f t="shared" ref="U18" si="22">E18/$R18*100</f>
        <v>2.9658922392486486</v>
      </c>
      <c r="V18" s="558">
        <f t="shared" ref="V18" si="23">F18/$R18*100</f>
        <v>18.033357133703156</v>
      </c>
      <c r="W18" s="559">
        <f t="shared" ref="W18" si="24">G18/$R18*100</f>
        <v>100</v>
      </c>
      <c r="Z18" s="560" t="s">
        <v>116</v>
      </c>
      <c r="AA18" s="554">
        <v>3077</v>
      </c>
      <c r="AB18" s="425">
        <v>100.38</v>
      </c>
      <c r="AC18" s="561">
        <f t="shared" si="13"/>
        <v>3.2622684432889175E-2</v>
      </c>
      <c r="AF18" s="560" t="s">
        <v>116</v>
      </c>
      <c r="AG18" s="554">
        <v>3077</v>
      </c>
      <c r="AH18" s="425">
        <v>331.13</v>
      </c>
      <c r="AI18" s="561">
        <f t="shared" si="14"/>
        <v>0.10761455963600911</v>
      </c>
    </row>
    <row r="19" spans="2:35" ht="31.2" x14ac:dyDescent="0.3">
      <c r="B19" s="120" t="s">
        <v>67</v>
      </c>
      <c r="C19" s="146">
        <f>SUM(C7:C18)</f>
        <v>1980.8799999999997</v>
      </c>
      <c r="D19" s="146">
        <f>SUM(D7:D18)</f>
        <v>653.5</v>
      </c>
      <c r="E19" s="146">
        <f t="shared" ref="E19:G19" si="25">SUM(E7:E18)</f>
        <v>142.98000000000002</v>
      </c>
      <c r="F19" s="146">
        <f t="shared" si="25"/>
        <v>611.03</v>
      </c>
      <c r="G19" s="168">
        <f t="shared" si="25"/>
        <v>3388.3900000000003</v>
      </c>
      <c r="I19" s="119" t="s">
        <v>67</v>
      </c>
      <c r="J19" s="152">
        <f>SUM(J7:J18)</f>
        <v>20000</v>
      </c>
      <c r="K19" s="153"/>
      <c r="L19" s="153"/>
      <c r="M19" s="153"/>
      <c r="N19" s="153"/>
      <c r="O19" s="154"/>
      <c r="Q19" s="319" t="s">
        <v>131</v>
      </c>
      <c r="R19" s="155">
        <f t="shared" ref="R19" si="26">SUM(R7:R18)</f>
        <v>3388.3900000000003</v>
      </c>
      <c r="S19" s="160">
        <f t="shared" si="8"/>
        <v>58.460802918200073</v>
      </c>
      <c r="T19" s="160">
        <f t="shared" si="9"/>
        <v>19.28644577513214</v>
      </c>
      <c r="U19" s="160">
        <f t="shared" si="10"/>
        <v>4.2197031628590569</v>
      </c>
      <c r="V19" s="160">
        <f t="shared" si="11"/>
        <v>18.03304814380871</v>
      </c>
      <c r="W19" s="161">
        <f t="shared" si="12"/>
        <v>100</v>
      </c>
      <c r="Z19" s="383" t="s">
        <v>67</v>
      </c>
      <c r="AA19" s="152">
        <f>SUM(AA7:AA18)</f>
        <v>20000</v>
      </c>
      <c r="AB19" s="146">
        <f>SUM(AB7:AB18)</f>
        <v>653.5</v>
      </c>
      <c r="AC19" s="386"/>
      <c r="AF19" s="383" t="s">
        <v>67</v>
      </c>
      <c r="AG19" s="152">
        <f>SUM(AG7:AG18)</f>
        <v>20000</v>
      </c>
      <c r="AH19" s="146">
        <f>SUM(AH7:AH18)</f>
        <v>1980.8799999999997</v>
      </c>
      <c r="AI19" s="386"/>
    </row>
    <row r="20" spans="2:35" ht="49.5" customHeight="1" thickBot="1" x14ac:dyDescent="0.35">
      <c r="B20" s="143" t="s">
        <v>131</v>
      </c>
      <c r="C20" s="147">
        <f>C19/12</f>
        <v>165.0733333333333</v>
      </c>
      <c r="D20" s="147">
        <f t="shared" ref="D20:G20" si="27">D19/12</f>
        <v>54.458333333333336</v>
      </c>
      <c r="E20" s="147">
        <f t="shared" si="27"/>
        <v>11.915000000000001</v>
      </c>
      <c r="F20" s="147">
        <f t="shared" si="27"/>
        <v>50.919166666666662</v>
      </c>
      <c r="G20" s="169">
        <f t="shared" si="27"/>
        <v>282.36583333333334</v>
      </c>
      <c r="I20" s="143" t="s">
        <v>131</v>
      </c>
      <c r="J20" s="147">
        <f>SUM(J7:J18)/12</f>
        <v>1666.6666666666667</v>
      </c>
      <c r="K20" s="148">
        <f>SUM(K7:K18)/12</f>
        <v>0.10288679489235965</v>
      </c>
      <c r="L20" s="148">
        <f t="shared" ref="L20:O20" si="28">SUM(L7:L18)/12</f>
        <v>3.4531140957024274E-2</v>
      </c>
      <c r="M20" s="148">
        <f t="shared" si="28"/>
        <v>9.7650637089173146E-3</v>
      </c>
      <c r="N20" s="148">
        <f t="shared" si="28"/>
        <v>3.238093099269463E-2</v>
      </c>
      <c r="O20" s="165">
        <f t="shared" si="28"/>
        <v>0.17956393055099587</v>
      </c>
      <c r="Q20" s="143" t="s">
        <v>131</v>
      </c>
      <c r="R20" s="162">
        <f t="shared" ref="R20" si="29">R19/12</f>
        <v>282.36583333333334</v>
      </c>
      <c r="S20" s="163">
        <f t="shared" si="8"/>
        <v>58.460802918200073</v>
      </c>
      <c r="T20" s="163">
        <f t="shared" si="9"/>
        <v>19.286445775132144</v>
      </c>
      <c r="U20" s="163">
        <f t="shared" si="10"/>
        <v>4.2197031628590569</v>
      </c>
      <c r="V20" s="163">
        <f t="shared" si="11"/>
        <v>18.03304814380871</v>
      </c>
      <c r="W20" s="164">
        <f t="shared" si="12"/>
        <v>100</v>
      </c>
      <c r="Z20" s="143" t="s">
        <v>131</v>
      </c>
      <c r="AA20" s="147">
        <f>SUM(AA7:AA18)/12</f>
        <v>1666.6666666666667</v>
      </c>
      <c r="AB20" s="147">
        <f t="shared" ref="AB20" si="30">AB19/12</f>
        <v>54.458333333333336</v>
      </c>
      <c r="AC20" s="379">
        <f>AB19/AA19</f>
        <v>3.2675000000000003E-2</v>
      </c>
      <c r="AF20" s="143" t="s">
        <v>131</v>
      </c>
      <c r="AG20" s="147">
        <f>SUM(AG7:AG18)/12</f>
        <v>1666.6666666666667</v>
      </c>
      <c r="AH20" s="147">
        <f t="shared" ref="AH20" si="31">AH19/12</f>
        <v>165.0733333333333</v>
      </c>
      <c r="AI20" s="379">
        <f>AH19/AG19</f>
        <v>9.9043999999999979E-2</v>
      </c>
    </row>
    <row r="21" spans="2:35" ht="16.8" thickTop="1" thickBot="1" x14ac:dyDescent="0.35">
      <c r="S21" s="135"/>
      <c r="T21" s="135"/>
      <c r="U21" s="135"/>
      <c r="V21" s="135"/>
      <c r="W21" s="135"/>
      <c r="AC21" s="377"/>
      <c r="AI21" s="377"/>
    </row>
    <row r="22" spans="2:35" ht="32.4" thickTop="1" thickBot="1" x14ac:dyDescent="0.35">
      <c r="B22" s="131" t="s">
        <v>128</v>
      </c>
      <c r="C22" s="138">
        <f>C19/365</f>
        <v>5.4270684931506841</v>
      </c>
      <c r="D22" s="138">
        <f t="shared" ref="D22:G22" si="32">D19/365</f>
        <v>1.7904109589041095</v>
      </c>
      <c r="E22" s="138">
        <f t="shared" si="32"/>
        <v>0.39172602739726031</v>
      </c>
      <c r="F22" s="139">
        <f t="shared" si="32"/>
        <v>1.674054794520548</v>
      </c>
      <c r="G22" s="140">
        <f t="shared" si="32"/>
        <v>9.2832602739726031</v>
      </c>
      <c r="I22" s="131" t="s">
        <v>128</v>
      </c>
      <c r="J22" s="138">
        <f>J19/365</f>
        <v>54.794520547945204</v>
      </c>
      <c r="K22" s="141">
        <f>K20</f>
        <v>0.10288679489235965</v>
      </c>
      <c r="L22" s="141">
        <f t="shared" ref="L22:O22" si="33">L20</f>
        <v>3.4531140957024274E-2</v>
      </c>
      <c r="M22" s="141">
        <f t="shared" si="33"/>
        <v>9.7650637089173146E-3</v>
      </c>
      <c r="N22" s="141">
        <f t="shared" si="33"/>
        <v>3.238093099269463E-2</v>
      </c>
      <c r="O22" s="142">
        <f t="shared" si="33"/>
        <v>0.17956393055099587</v>
      </c>
      <c r="Q22" s="131" t="s">
        <v>128</v>
      </c>
      <c r="R22" s="138">
        <f t="shared" ref="R22" si="34">R19/365</f>
        <v>9.2832602739726031</v>
      </c>
      <c r="S22" s="138">
        <f t="shared" si="8"/>
        <v>58.460802918200073</v>
      </c>
      <c r="T22" s="138">
        <f t="shared" si="9"/>
        <v>19.28644577513214</v>
      </c>
      <c r="U22" s="138">
        <f t="shared" si="10"/>
        <v>4.2197031628590569</v>
      </c>
      <c r="V22" s="139">
        <f t="shared" si="11"/>
        <v>18.03304814380871</v>
      </c>
      <c r="W22" s="140">
        <f t="shared" si="12"/>
        <v>100</v>
      </c>
      <c r="Z22" s="131" t="s">
        <v>128</v>
      </c>
      <c r="AA22" s="384">
        <f>AA19/365</f>
        <v>54.794520547945204</v>
      </c>
      <c r="AB22" s="384">
        <f t="shared" ref="AB22" si="35">AB19/365</f>
        <v>1.7904109589041095</v>
      </c>
      <c r="AC22" s="385">
        <f>AC20/30</f>
        <v>1.0891666666666667E-3</v>
      </c>
      <c r="AF22" s="131" t="s">
        <v>128</v>
      </c>
      <c r="AG22" s="384">
        <f>AG19/365</f>
        <v>54.794520547945204</v>
      </c>
      <c r="AH22" s="384">
        <f t="shared" ref="AH22" si="36">AH19/365</f>
        <v>5.4270684931506841</v>
      </c>
      <c r="AI22" s="385">
        <f>AI20/30</f>
        <v>3.3014666666666662E-3</v>
      </c>
    </row>
    <row r="23" spans="2:35" ht="16.2" thickTop="1" x14ac:dyDescent="0.3"/>
  </sheetData>
  <mergeCells count="1">
    <mergeCell ref="S6:W6"/>
  </mergeCells>
  <pageMargins left="0.7" right="0.7" top="0.75" bottom="0.75" header="0.3" footer="0.3"/>
  <pageSetup paperSize="9" scale="53" orientation="landscape" r:id="rId1"/>
  <headerFooter>
    <oddHeader>&amp;LDušan STANJKO&amp;C&amp;"Times New Roman,Krepko"&amp;18ELEKTRIČNA ENERGIJA 2024&amp;R&amp;D</oddHeader>
    <oddFooter>&amp;C&amp;Z&amp;F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L24"/>
  <sheetViews>
    <sheetView workbookViewId="0">
      <selection activeCell="B31" sqref="B31"/>
    </sheetView>
  </sheetViews>
  <sheetFormatPr defaultColWidth="9.109375" defaultRowHeight="15.6" x14ac:dyDescent="0.3"/>
  <cols>
    <col min="1" max="2" width="9.109375" style="2"/>
    <col min="3" max="3" width="13.6640625" style="2" customWidth="1"/>
    <col min="4" max="4" width="8.5546875" style="2" customWidth="1"/>
    <col min="5" max="5" width="11" style="2" customWidth="1"/>
    <col min="6" max="6" width="10.5546875" style="2" customWidth="1"/>
    <col min="7" max="7" width="17.33203125" style="2" customWidth="1"/>
    <col min="8" max="8" width="18.5546875" style="2" customWidth="1"/>
    <col min="9" max="9" width="9.109375" style="2"/>
    <col min="10" max="10" width="15.33203125" style="2" customWidth="1"/>
    <col min="11" max="11" width="7.6640625" style="2" customWidth="1"/>
    <col min="12" max="12" width="15.5546875" style="2" customWidth="1"/>
    <col min="13" max="16384" width="9.109375" style="2"/>
  </cols>
  <sheetData>
    <row r="1" spans="2:12" ht="16.2" thickTop="1" x14ac:dyDescent="0.3">
      <c r="B1" s="352" t="s">
        <v>100</v>
      </c>
      <c r="C1" s="353"/>
      <c r="E1" s="352" t="s">
        <v>102</v>
      </c>
      <c r="F1" s="353"/>
      <c r="H1" s="623" t="s">
        <v>193</v>
      </c>
      <c r="I1" s="624"/>
      <c r="J1" s="624"/>
      <c r="K1" s="624"/>
      <c r="L1" s="625"/>
    </row>
    <row r="2" spans="2:12" x14ac:dyDescent="0.3">
      <c r="B2" s="631" t="s">
        <v>97</v>
      </c>
      <c r="C2" s="632"/>
      <c r="E2" s="631" t="s">
        <v>97</v>
      </c>
      <c r="F2" s="632"/>
      <c r="H2" s="626"/>
      <c r="I2" s="627"/>
      <c r="J2" s="627"/>
      <c r="K2" s="627"/>
      <c r="L2" s="628"/>
    </row>
    <row r="3" spans="2:12" x14ac:dyDescent="0.3">
      <c r="B3" s="629" t="s">
        <v>192</v>
      </c>
      <c r="C3" s="630"/>
      <c r="E3" s="629"/>
      <c r="F3" s="630"/>
      <c r="H3" s="626"/>
      <c r="I3" s="627"/>
      <c r="J3" s="627"/>
      <c r="K3" s="627"/>
      <c r="L3" s="628"/>
    </row>
    <row r="4" spans="2:12" ht="31.8" thickBot="1" x14ac:dyDescent="0.35">
      <c r="B4" s="412" t="s">
        <v>248</v>
      </c>
      <c r="C4" s="105" t="s">
        <v>95</v>
      </c>
      <c r="E4" s="412" t="s">
        <v>248</v>
      </c>
      <c r="F4" s="108" t="s">
        <v>103</v>
      </c>
      <c r="H4" s="354"/>
      <c r="L4" s="355" t="s">
        <v>124</v>
      </c>
    </row>
    <row r="5" spans="2:12" ht="16.2" thickTop="1" x14ac:dyDescent="0.3">
      <c r="B5" s="104" t="s">
        <v>83</v>
      </c>
      <c r="C5" s="414">
        <v>-19</v>
      </c>
      <c r="E5" s="104" t="s">
        <v>83</v>
      </c>
      <c r="F5" s="109">
        <v>0.13246376811594204</v>
      </c>
      <c r="H5" s="356" t="s">
        <v>194</v>
      </c>
      <c r="I5" s="357"/>
      <c r="J5" s="357"/>
      <c r="K5" s="357"/>
      <c r="L5" s="358">
        <v>20458.439999999999</v>
      </c>
    </row>
    <row r="6" spans="2:12" x14ac:dyDescent="0.3">
      <c r="B6" s="103" t="s">
        <v>84</v>
      </c>
      <c r="C6" s="321">
        <v>-15</v>
      </c>
      <c r="E6" s="103" t="s">
        <v>84</v>
      </c>
      <c r="F6" s="110">
        <v>0.13490180978051597</v>
      </c>
      <c r="H6" s="354" t="s">
        <v>195</v>
      </c>
      <c r="L6" s="359">
        <v>113.58</v>
      </c>
    </row>
    <row r="7" spans="2:12" x14ac:dyDescent="0.3">
      <c r="B7" s="103" t="s">
        <v>85</v>
      </c>
      <c r="C7" s="413">
        <v>50</v>
      </c>
      <c r="E7" s="103" t="s">
        <v>85</v>
      </c>
      <c r="F7" s="110">
        <v>0.16780124819971193</v>
      </c>
      <c r="H7" s="354" t="s">
        <v>196</v>
      </c>
      <c r="L7" s="372">
        <v>420</v>
      </c>
    </row>
    <row r="8" spans="2:12" x14ac:dyDescent="0.3">
      <c r="B8" s="103" t="s">
        <v>86</v>
      </c>
      <c r="C8" s="320">
        <v>140</v>
      </c>
      <c r="E8" s="103" t="s">
        <v>86</v>
      </c>
      <c r="F8" s="110">
        <v>0.17368715083798883</v>
      </c>
      <c r="H8" s="354" t="s">
        <v>67</v>
      </c>
      <c r="L8" s="360">
        <f>SUM(L5:L7)</f>
        <v>20992.02</v>
      </c>
    </row>
    <row r="9" spans="2:12" x14ac:dyDescent="0.3">
      <c r="B9" s="103" t="s">
        <v>87</v>
      </c>
      <c r="C9" s="320">
        <v>161</v>
      </c>
      <c r="E9" s="103" t="s">
        <v>87</v>
      </c>
      <c r="F9" s="110">
        <v>0.17806878306878307</v>
      </c>
      <c r="H9" s="354" t="s">
        <v>197</v>
      </c>
      <c r="L9" s="360">
        <v>-2500</v>
      </c>
    </row>
    <row r="10" spans="2:12" ht="16.2" thickBot="1" x14ac:dyDescent="0.35">
      <c r="B10" s="103" t="s">
        <v>88</v>
      </c>
      <c r="C10" s="320">
        <v>232</v>
      </c>
      <c r="E10" s="103" t="s">
        <v>88</v>
      </c>
      <c r="F10" s="110">
        <v>0.19475455820476861</v>
      </c>
      <c r="H10" s="361"/>
      <c r="I10" s="362"/>
      <c r="J10" s="362"/>
      <c r="K10" s="362"/>
      <c r="L10" s="363"/>
    </row>
    <row r="11" spans="2:12" ht="16.8" thickTop="1" thickBot="1" x14ac:dyDescent="0.35">
      <c r="B11" s="103" t="s">
        <v>89</v>
      </c>
      <c r="C11" s="320">
        <v>241</v>
      </c>
      <c r="E11" s="103" t="s">
        <v>89</v>
      </c>
      <c r="F11" s="110">
        <v>0.21299310344827585</v>
      </c>
      <c r="H11" s="364" t="s">
        <v>198</v>
      </c>
      <c r="I11" s="365"/>
      <c r="J11" s="365"/>
      <c r="K11" s="365"/>
      <c r="L11" s="366">
        <f>SUM(L8:L9)</f>
        <v>18492.02</v>
      </c>
    </row>
    <row r="12" spans="2:12" ht="16.2" thickTop="1" x14ac:dyDescent="0.3">
      <c r="B12" s="103" t="s">
        <v>90</v>
      </c>
      <c r="C12" s="320">
        <v>234</v>
      </c>
      <c r="E12" s="103" t="s">
        <v>90</v>
      </c>
      <c r="F12" s="110">
        <v>0.21170868347338936</v>
      </c>
    </row>
    <row r="13" spans="2:12" x14ac:dyDescent="0.3">
      <c r="B13" s="103" t="s">
        <v>96</v>
      </c>
      <c r="C13" s="320">
        <v>227</v>
      </c>
      <c r="E13" s="103" t="s">
        <v>96</v>
      </c>
      <c r="F13" s="110">
        <v>0.20552538370720191</v>
      </c>
    </row>
    <row r="14" spans="2:12" x14ac:dyDescent="0.3">
      <c r="B14" s="103" t="s">
        <v>91</v>
      </c>
      <c r="C14" s="320">
        <v>91</v>
      </c>
      <c r="E14" s="103" t="s">
        <v>91</v>
      </c>
      <c r="F14" s="110">
        <v>0.18328156650911545</v>
      </c>
    </row>
    <row r="15" spans="2:12" x14ac:dyDescent="0.3">
      <c r="B15" s="103" t="s">
        <v>92</v>
      </c>
      <c r="C15" s="514">
        <v>-34</v>
      </c>
      <c r="E15" s="103" t="s">
        <v>92</v>
      </c>
      <c r="F15" s="110">
        <v>0.18627487274409996</v>
      </c>
    </row>
    <row r="16" spans="2:12" s="113" customFormat="1" ht="16.2" thickBot="1" x14ac:dyDescent="0.35">
      <c r="B16" s="515" t="s">
        <v>93</v>
      </c>
      <c r="C16" s="516">
        <v>-141</v>
      </c>
      <c r="E16" s="517" t="s">
        <v>93</v>
      </c>
      <c r="F16" s="518">
        <v>0.17799999999999999</v>
      </c>
    </row>
    <row r="17" spans="2:12" s="369" customFormat="1" ht="30" customHeight="1" thickTop="1" thickBot="1" x14ac:dyDescent="0.35">
      <c r="B17" s="415" t="s">
        <v>250</v>
      </c>
      <c r="C17" s="387">
        <f>SUM(C5:C16)</f>
        <v>1167</v>
      </c>
      <c r="D17" s="54"/>
      <c r="E17" s="367" t="s">
        <v>104</v>
      </c>
      <c r="F17" s="368">
        <f>AVERAGE(F5:F16)</f>
        <v>0.17995507734081609</v>
      </c>
      <c r="H17" s="2"/>
      <c r="I17" s="2"/>
      <c r="J17" s="2"/>
      <c r="K17" s="2"/>
      <c r="L17" s="2"/>
    </row>
    <row r="18" spans="2:12" ht="30.75" customHeight="1" thickTop="1" x14ac:dyDescent="0.3">
      <c r="B18" s="416" t="s">
        <v>213</v>
      </c>
      <c r="C18" s="320">
        <v>215</v>
      </c>
    </row>
    <row r="19" spans="2:12" ht="30.75" customHeight="1" x14ac:dyDescent="0.3">
      <c r="B19" s="507" t="s">
        <v>272</v>
      </c>
      <c r="C19" s="320">
        <v>330</v>
      </c>
    </row>
    <row r="20" spans="2:12" ht="33" customHeight="1" thickBot="1" x14ac:dyDescent="0.35">
      <c r="B20" s="417" t="s">
        <v>214</v>
      </c>
      <c r="C20" s="320">
        <v>55</v>
      </c>
      <c r="F20" s="370"/>
      <c r="H20" s="29"/>
    </row>
    <row r="21" spans="2:12" ht="22.5" customHeight="1" thickTop="1" thickBot="1" x14ac:dyDescent="0.35">
      <c r="B21" s="415" t="s">
        <v>250</v>
      </c>
      <c r="C21" s="387">
        <f>SUM(C17:C20)</f>
        <v>1767</v>
      </c>
      <c r="F21" s="371"/>
    </row>
    <row r="22" spans="2:12" ht="37.5" customHeight="1" thickTop="1" thickBot="1" x14ac:dyDescent="0.35">
      <c r="B22" s="333" t="s">
        <v>249</v>
      </c>
      <c r="C22" s="320">
        <v>186.15</v>
      </c>
    </row>
    <row r="23" spans="2:12" ht="16.8" thickTop="1" thickBot="1" x14ac:dyDescent="0.35">
      <c r="B23" s="563" t="s">
        <v>67</v>
      </c>
      <c r="C23" s="564">
        <f>C21-C22</f>
        <v>1580.85</v>
      </c>
    </row>
    <row r="24" spans="2:12" ht="16.2" thickTop="1" x14ac:dyDescent="0.3"/>
  </sheetData>
  <mergeCells count="5">
    <mergeCell ref="H1:L3"/>
    <mergeCell ref="B3:C3"/>
    <mergeCell ref="B2:C2"/>
    <mergeCell ref="E2:F2"/>
    <mergeCell ref="E3:F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B30"/>
  <sheetViews>
    <sheetView topLeftCell="A9" zoomScaleNormal="100" workbookViewId="0">
      <selection activeCell="V27" sqref="V27:W27"/>
    </sheetView>
  </sheetViews>
  <sheetFormatPr defaultRowHeight="14.4" x14ac:dyDescent="0.3"/>
  <cols>
    <col min="1" max="1" width="9" customWidth="1"/>
    <col min="2" max="2" width="10" customWidth="1"/>
    <col min="3" max="3" width="10.109375" customWidth="1"/>
    <col min="4" max="4" width="10.6640625" customWidth="1"/>
    <col min="5" max="5" width="10.33203125" customWidth="1"/>
    <col min="6" max="6" width="11.33203125" customWidth="1"/>
    <col min="7" max="7" width="7.44140625" customWidth="1"/>
    <col min="8" max="8" width="11.6640625" customWidth="1"/>
    <col min="9" max="9" width="11" customWidth="1"/>
    <col min="10" max="10" width="2.44140625" style="1" customWidth="1"/>
    <col min="11" max="11" width="10.88671875" style="1" customWidth="1"/>
    <col min="12" max="13" width="13" style="1" customWidth="1"/>
    <col min="14" max="14" width="8.5546875" style="1" customWidth="1"/>
    <col min="15" max="15" width="4.6640625" style="1" customWidth="1"/>
    <col min="16" max="16" width="5.88671875" style="1" customWidth="1"/>
    <col min="17" max="18" width="6.33203125" style="1" customWidth="1"/>
    <col min="19" max="19" width="9.44140625" customWidth="1"/>
    <col min="20" max="20" width="6" customWidth="1"/>
    <col min="21" max="21" width="8.5546875" customWidth="1"/>
    <col min="22" max="23" width="10" customWidth="1"/>
    <col min="24" max="24" width="11" bestFit="1" customWidth="1"/>
    <col min="25" max="25" width="20.5546875" customWidth="1"/>
  </cols>
  <sheetData>
    <row r="1" spans="1:28" ht="53.25" customHeight="1" x14ac:dyDescent="0.3">
      <c r="A1" s="633" t="s">
        <v>251</v>
      </c>
      <c r="B1" s="634"/>
      <c r="C1" s="634"/>
      <c r="D1" s="634"/>
      <c r="E1" s="634"/>
      <c r="F1" s="634"/>
      <c r="G1" s="634"/>
      <c r="H1" s="634"/>
      <c r="I1" s="634"/>
      <c r="K1" s="635"/>
      <c r="L1" s="636"/>
      <c r="M1" s="636"/>
      <c r="N1" s="636"/>
      <c r="O1" s="636"/>
      <c r="P1" s="636"/>
      <c r="Q1" s="636"/>
      <c r="R1" s="636"/>
      <c r="S1" s="636"/>
      <c r="T1" s="636"/>
      <c r="U1" s="636"/>
      <c r="V1" s="636"/>
      <c r="W1" s="636"/>
      <c r="X1" s="636"/>
    </row>
    <row r="2" spans="1:28" ht="18.75" customHeight="1" thickBot="1" x14ac:dyDescent="0.35">
      <c r="A2" s="202"/>
      <c r="B2" s="203"/>
      <c r="C2" s="203"/>
      <c r="D2" s="203"/>
      <c r="E2" s="203"/>
      <c r="F2" s="203"/>
      <c r="G2" s="203"/>
      <c r="H2" s="203"/>
      <c r="I2" s="203"/>
    </row>
    <row r="3" spans="1:28" ht="64.5" customHeight="1" thickTop="1" thickBot="1" x14ac:dyDescent="0.35">
      <c r="A3" s="197" t="s">
        <v>94</v>
      </c>
      <c r="B3" s="198" t="s">
        <v>201</v>
      </c>
      <c r="C3" s="198" t="s">
        <v>142</v>
      </c>
      <c r="D3" s="198" t="s">
        <v>146</v>
      </c>
      <c r="E3" s="198" t="s">
        <v>147</v>
      </c>
      <c r="F3" s="198" t="s">
        <v>144</v>
      </c>
      <c r="G3" s="198" t="s">
        <v>148</v>
      </c>
      <c r="H3" s="198" t="s">
        <v>145</v>
      </c>
      <c r="I3" s="199" t="s">
        <v>143</v>
      </c>
      <c r="K3" s="635" t="s">
        <v>290</v>
      </c>
      <c r="L3" s="636"/>
      <c r="M3" s="636"/>
      <c r="N3" s="636"/>
      <c r="O3" s="636"/>
      <c r="P3" s="636"/>
      <c r="Q3" s="636"/>
      <c r="R3" s="636"/>
      <c r="S3" s="636"/>
      <c r="T3" s="636"/>
      <c r="U3" s="636"/>
      <c r="V3" s="636"/>
      <c r="W3" s="636"/>
      <c r="X3" s="636"/>
    </row>
    <row r="4" spans="1:28" ht="16.2" thickTop="1" x14ac:dyDescent="0.3">
      <c r="A4" s="189" t="s">
        <v>149</v>
      </c>
      <c r="B4" s="190">
        <v>2302</v>
      </c>
      <c r="C4" s="191">
        <f>B4/$B$16</f>
        <v>0.1960149863760218</v>
      </c>
      <c r="D4" s="192">
        <v>0.13246376811594204</v>
      </c>
      <c r="E4" s="193">
        <f>B4*D4</f>
        <v>304.93159420289857</v>
      </c>
      <c r="F4" s="194">
        <f t="shared" ref="F4:F15" si="0">$F$16*C4</f>
        <v>533.55279291553131</v>
      </c>
      <c r="G4" s="195">
        <v>1.2170000000000001</v>
      </c>
      <c r="H4" s="194">
        <f>F4*G4</f>
        <v>649.3337489782017</v>
      </c>
      <c r="I4" s="196">
        <f>H4-E4</f>
        <v>344.40215477530313</v>
      </c>
      <c r="K4" s="224"/>
      <c r="L4" s="225"/>
      <c r="M4" s="225"/>
      <c r="N4" s="226"/>
      <c r="O4" s="242"/>
      <c r="P4" s="242" t="s">
        <v>184</v>
      </c>
      <c r="Q4" s="243"/>
      <c r="R4" s="243" t="s">
        <v>199</v>
      </c>
      <c r="S4" s="244"/>
      <c r="T4" s="244"/>
      <c r="U4" s="244"/>
      <c r="V4" s="244"/>
      <c r="W4" s="244" t="s">
        <v>162</v>
      </c>
      <c r="X4" s="245" t="s">
        <v>167</v>
      </c>
      <c r="Z4" t="s">
        <v>167</v>
      </c>
    </row>
    <row r="5" spans="1:28" ht="15.75" customHeight="1" thickBot="1" x14ac:dyDescent="0.35">
      <c r="A5" s="187" t="s">
        <v>150</v>
      </c>
      <c r="B5" s="181">
        <v>1833</v>
      </c>
      <c r="C5" s="182">
        <f t="shared" ref="C5:C16" si="1">B5/$B$16</f>
        <v>0.15607970027247955</v>
      </c>
      <c r="D5" s="183">
        <v>0.13490180978051597</v>
      </c>
      <c r="E5" s="184">
        <f t="shared" ref="E5:E15" si="2">B5*D5</f>
        <v>247.27501732768576</v>
      </c>
      <c r="F5" s="185">
        <f t="shared" si="0"/>
        <v>424.84894414168934</v>
      </c>
      <c r="G5" s="186">
        <v>1.2549999999999999</v>
      </c>
      <c r="H5" s="185">
        <f t="shared" ref="H5:H15" si="3">F5*G5</f>
        <v>533.1854248978201</v>
      </c>
      <c r="I5" s="188">
        <f t="shared" ref="I5:I15" si="4">H5-E5</f>
        <v>285.91040757013434</v>
      </c>
      <c r="K5" s="239"/>
      <c r="L5" s="240"/>
      <c r="M5" s="240"/>
      <c r="N5" s="241"/>
      <c r="O5" s="246" t="s">
        <v>101</v>
      </c>
      <c r="P5" s="246" t="s">
        <v>185</v>
      </c>
      <c r="Q5" s="247" t="s">
        <v>165</v>
      </c>
      <c r="R5" s="247" t="s">
        <v>200</v>
      </c>
      <c r="S5" s="248" t="s">
        <v>164</v>
      </c>
      <c r="T5" s="247" t="s">
        <v>170</v>
      </c>
      <c r="U5" s="247" t="s">
        <v>161</v>
      </c>
      <c r="V5" s="247" t="s">
        <v>166</v>
      </c>
      <c r="W5" s="249" t="s">
        <v>163</v>
      </c>
      <c r="X5" s="250" t="s">
        <v>163</v>
      </c>
      <c r="Z5">
        <v>2023</v>
      </c>
      <c r="AA5">
        <v>2024</v>
      </c>
      <c r="AB5" t="s">
        <v>204</v>
      </c>
    </row>
    <row r="6" spans="1:28" ht="15.75" customHeight="1" thickTop="1" x14ac:dyDescent="0.3">
      <c r="A6" s="187" t="s">
        <v>151</v>
      </c>
      <c r="B6" s="181">
        <v>1333</v>
      </c>
      <c r="C6" s="182">
        <f t="shared" si="1"/>
        <v>0.11350476839237057</v>
      </c>
      <c r="D6" s="183">
        <v>0.16780124819971193</v>
      </c>
      <c r="E6" s="184">
        <f t="shared" si="2"/>
        <v>223.67906385021601</v>
      </c>
      <c r="F6" s="185">
        <f t="shared" si="0"/>
        <v>308.95997956403272</v>
      </c>
      <c r="G6" s="186">
        <v>1.1779999999999999</v>
      </c>
      <c r="H6" s="185">
        <f t="shared" si="3"/>
        <v>363.95485592643053</v>
      </c>
      <c r="I6" s="188">
        <f t="shared" si="4"/>
        <v>140.27579207621451</v>
      </c>
      <c r="K6" s="227" t="s">
        <v>205</v>
      </c>
      <c r="L6" s="213"/>
      <c r="M6" s="213"/>
      <c r="N6" s="216"/>
      <c r="O6" s="207">
        <v>3</v>
      </c>
      <c r="P6" s="207">
        <v>75</v>
      </c>
      <c r="Q6" s="207">
        <f>O6*75</f>
        <v>225</v>
      </c>
      <c r="R6" s="207">
        <v>12</v>
      </c>
      <c r="S6" s="208">
        <f>Q6*R6/1000</f>
        <v>2.7</v>
      </c>
      <c r="T6" s="208">
        <v>7</v>
      </c>
      <c r="U6" s="208">
        <f>T6*30</f>
        <v>210</v>
      </c>
      <c r="V6" s="219">
        <f>S6*U6</f>
        <v>567</v>
      </c>
      <c r="W6" s="326">
        <v>0.18</v>
      </c>
      <c r="X6" s="327">
        <f>V6*W6</f>
        <v>102.06</v>
      </c>
      <c r="Y6" t="s">
        <v>203</v>
      </c>
      <c r="AA6">
        <v>100</v>
      </c>
      <c r="AB6">
        <v>100</v>
      </c>
    </row>
    <row r="7" spans="1:28" ht="15.6" x14ac:dyDescent="0.3">
      <c r="A7" s="187" t="s">
        <v>152</v>
      </c>
      <c r="B7" s="181">
        <v>680</v>
      </c>
      <c r="C7" s="182">
        <f t="shared" si="1"/>
        <v>5.790190735694823E-2</v>
      </c>
      <c r="D7" s="183">
        <v>0.17368715083798883</v>
      </c>
      <c r="E7" s="184">
        <f t="shared" si="2"/>
        <v>118.1072625698324</v>
      </c>
      <c r="F7" s="185">
        <f t="shared" si="0"/>
        <v>157.60899182561309</v>
      </c>
      <c r="G7" s="186">
        <v>1.218</v>
      </c>
      <c r="H7" s="185">
        <f t="shared" si="3"/>
        <v>191.96775204359673</v>
      </c>
      <c r="I7" s="188">
        <f t="shared" si="4"/>
        <v>73.860489473764332</v>
      </c>
      <c r="K7" s="228" t="s">
        <v>206</v>
      </c>
      <c r="L7" s="209"/>
      <c r="M7" s="209"/>
      <c r="N7" s="7"/>
      <c r="O7" s="217">
        <v>1</v>
      </c>
      <c r="P7" s="217">
        <v>75</v>
      </c>
      <c r="Q7" s="217">
        <v>75</v>
      </c>
      <c r="R7" s="217">
        <v>24</v>
      </c>
      <c r="S7" s="218">
        <f>O7*Q7*R7/1000</f>
        <v>1.8</v>
      </c>
      <c r="T7" s="218">
        <v>12</v>
      </c>
      <c r="U7" s="217">
        <v>365</v>
      </c>
      <c r="V7" s="220">
        <f>S7*U7</f>
        <v>657</v>
      </c>
      <c r="W7" s="326">
        <v>0.18</v>
      </c>
      <c r="X7" s="329">
        <f>V7*W7</f>
        <v>118.25999999999999</v>
      </c>
      <c r="Y7" t="s">
        <v>203</v>
      </c>
      <c r="AA7">
        <v>116</v>
      </c>
      <c r="AB7">
        <v>116</v>
      </c>
    </row>
    <row r="8" spans="1:28" ht="15.6" x14ac:dyDescent="0.3">
      <c r="A8" s="187" t="s">
        <v>87</v>
      </c>
      <c r="B8" s="181">
        <v>465</v>
      </c>
      <c r="C8" s="182">
        <f t="shared" si="1"/>
        <v>3.9594686648501361E-2</v>
      </c>
      <c r="D8" s="183">
        <v>0.17806878306878307</v>
      </c>
      <c r="E8" s="184">
        <f t="shared" si="2"/>
        <v>82.801984126984124</v>
      </c>
      <c r="F8" s="185">
        <f t="shared" si="0"/>
        <v>107.7767370572207</v>
      </c>
      <c r="G8" s="418">
        <v>1.1399999999999999</v>
      </c>
      <c r="H8" s="185">
        <f t="shared" si="3"/>
        <v>122.86548024523158</v>
      </c>
      <c r="I8" s="188">
        <f t="shared" si="4"/>
        <v>40.063496118247457</v>
      </c>
      <c r="K8" s="228"/>
      <c r="L8" s="209"/>
      <c r="M8" s="209"/>
      <c r="N8" s="7" t="s">
        <v>67</v>
      </c>
      <c r="O8" s="217">
        <f>SUM(O6:O7)</f>
        <v>4</v>
      </c>
      <c r="P8" s="217"/>
      <c r="Q8" s="217"/>
      <c r="R8" s="217"/>
      <c r="S8" s="217">
        <f>SUM(S6:S7)</f>
        <v>4.5</v>
      </c>
      <c r="T8" s="218"/>
      <c r="U8" s="218"/>
      <c r="V8" s="221">
        <f>SUM(V6:V7)</f>
        <v>1224</v>
      </c>
      <c r="W8" s="328"/>
      <c r="X8" s="330">
        <f>SUM(X6:X7)</f>
        <v>220.32</v>
      </c>
    </row>
    <row r="9" spans="1:28" ht="15.6" x14ac:dyDescent="0.3">
      <c r="A9" s="187" t="s">
        <v>153</v>
      </c>
      <c r="B9" s="181">
        <v>64.000009999999747</v>
      </c>
      <c r="C9" s="182">
        <f t="shared" si="1"/>
        <v>5.4495921321525672E-3</v>
      </c>
      <c r="D9" s="183">
        <v>0.19475455820476861</v>
      </c>
      <c r="E9" s="184">
        <f t="shared" si="2"/>
        <v>12.464293672650724</v>
      </c>
      <c r="F9" s="185">
        <f t="shared" si="0"/>
        <v>14.833789783719288</v>
      </c>
      <c r="G9" s="186">
        <v>1.075</v>
      </c>
      <c r="H9" s="185">
        <f t="shared" si="3"/>
        <v>15.946324017498235</v>
      </c>
      <c r="I9" s="188">
        <f t="shared" si="4"/>
        <v>3.4820303448475105</v>
      </c>
      <c r="K9" s="228"/>
      <c r="L9" s="209"/>
      <c r="M9" s="209"/>
      <c r="N9" s="7"/>
      <c r="O9" s="209"/>
      <c r="P9" s="209"/>
      <c r="Q9" s="209"/>
      <c r="R9" s="209"/>
      <c r="S9" s="210"/>
      <c r="T9" s="210"/>
      <c r="U9" s="210"/>
      <c r="V9" s="222"/>
      <c r="W9" s="210"/>
      <c r="X9" s="229"/>
    </row>
    <row r="10" spans="1:28" ht="15.6" x14ac:dyDescent="0.3">
      <c r="A10" s="187" t="s">
        <v>154</v>
      </c>
      <c r="B10" s="181">
        <v>70.999990000000253</v>
      </c>
      <c r="C10" s="182">
        <f t="shared" si="1"/>
        <v>6.0456394754768604E-3</v>
      </c>
      <c r="D10" s="183">
        <v>0.21299310344827585</v>
      </c>
      <c r="E10" s="184">
        <f t="shared" si="2"/>
        <v>15.122508214896605</v>
      </c>
      <c r="F10" s="185">
        <f t="shared" si="0"/>
        <v>16.456230652248014</v>
      </c>
      <c r="G10" s="186">
        <v>1.125</v>
      </c>
      <c r="H10" s="185">
        <f t="shared" si="3"/>
        <v>18.513259483779017</v>
      </c>
      <c r="I10" s="188">
        <f t="shared" si="4"/>
        <v>3.3907512688824113</v>
      </c>
      <c r="K10" s="230" t="s">
        <v>168</v>
      </c>
      <c r="L10" s="211"/>
      <c r="M10" s="211"/>
      <c r="N10" s="215"/>
      <c r="O10" s="205"/>
      <c r="P10" s="205"/>
      <c r="Q10" s="205"/>
      <c r="R10" s="205"/>
      <c r="S10" s="206"/>
      <c r="T10" s="206"/>
      <c r="U10" s="206"/>
      <c r="V10" s="223"/>
      <c r="W10" s="206"/>
      <c r="X10" s="231"/>
    </row>
    <row r="11" spans="1:28" ht="15.6" x14ac:dyDescent="0.3">
      <c r="A11" s="187" t="s">
        <v>155</v>
      </c>
      <c r="B11" s="181">
        <v>74</v>
      </c>
      <c r="C11" s="182">
        <f t="shared" si="1"/>
        <v>6.301089918256131E-3</v>
      </c>
      <c r="D11" s="183">
        <v>0.21170868347338936</v>
      </c>
      <c r="E11" s="184">
        <f t="shared" si="2"/>
        <v>15.666442577030812</v>
      </c>
      <c r="F11" s="185">
        <f t="shared" si="0"/>
        <v>17.151566757493189</v>
      </c>
      <c r="G11" s="186">
        <v>1.099</v>
      </c>
      <c r="H11" s="185">
        <f t="shared" si="3"/>
        <v>18.849571866485014</v>
      </c>
      <c r="I11" s="188">
        <f t="shared" si="4"/>
        <v>3.183129289454202</v>
      </c>
      <c r="K11" s="227" t="s">
        <v>169</v>
      </c>
      <c r="L11" s="214"/>
      <c r="M11" s="213"/>
      <c r="N11" s="216"/>
      <c r="O11" s="207">
        <v>1</v>
      </c>
      <c r="P11" s="219">
        <v>2000</v>
      </c>
      <c r="Q11" s="219">
        <v>2000</v>
      </c>
      <c r="R11" s="219">
        <v>3</v>
      </c>
      <c r="S11" s="208">
        <f>R11*Q11/1000</f>
        <v>6</v>
      </c>
      <c r="T11" s="208"/>
      <c r="U11" s="208">
        <v>48</v>
      </c>
      <c r="V11" s="219">
        <f>S11*U11</f>
        <v>288</v>
      </c>
      <c r="W11" s="328">
        <v>0.18</v>
      </c>
      <c r="X11" s="331">
        <f>O29</f>
        <v>347.15296422188214</v>
      </c>
      <c r="Y11" t="s">
        <v>202</v>
      </c>
    </row>
    <row r="12" spans="1:28" ht="15.6" x14ac:dyDescent="0.3">
      <c r="A12" s="187" t="s">
        <v>158</v>
      </c>
      <c r="B12" s="181">
        <v>135</v>
      </c>
      <c r="C12" s="182">
        <f t="shared" si="1"/>
        <v>1.1495231607629428E-2</v>
      </c>
      <c r="D12" s="183">
        <v>0.20552538370720191</v>
      </c>
      <c r="E12" s="184">
        <f t="shared" si="2"/>
        <v>27.745926800472258</v>
      </c>
      <c r="F12" s="185">
        <f t="shared" si="0"/>
        <v>31.290020435967303</v>
      </c>
      <c r="G12" s="186">
        <v>1.125</v>
      </c>
      <c r="H12" s="185">
        <f t="shared" si="3"/>
        <v>35.201272990463217</v>
      </c>
      <c r="I12" s="188">
        <f t="shared" si="4"/>
        <v>7.4553461899909585</v>
      </c>
      <c r="K12" s="228"/>
      <c r="L12" s="209"/>
      <c r="M12" s="209"/>
      <c r="N12" s="7"/>
      <c r="O12" s="209"/>
      <c r="P12" s="209"/>
      <c r="Q12" s="209"/>
      <c r="R12" s="209"/>
      <c r="S12" s="210"/>
      <c r="T12" s="210"/>
      <c r="U12" s="210"/>
      <c r="V12" s="210"/>
      <c r="W12" s="210">
        <v>0.18</v>
      </c>
      <c r="X12" s="232"/>
    </row>
    <row r="13" spans="1:28" ht="15.6" x14ac:dyDescent="0.3">
      <c r="A13" s="187" t="s">
        <v>159</v>
      </c>
      <c r="B13" s="181">
        <v>919</v>
      </c>
      <c r="C13" s="182">
        <f t="shared" si="1"/>
        <v>7.8252724795640327E-2</v>
      </c>
      <c r="D13" s="183">
        <v>0.18328156650911545</v>
      </c>
      <c r="E13" s="184">
        <f t="shared" si="2"/>
        <v>168.43575962187711</v>
      </c>
      <c r="F13" s="185">
        <f t="shared" si="0"/>
        <v>213.00391689373296</v>
      </c>
      <c r="G13" s="186">
        <v>1.1259999999999999</v>
      </c>
      <c r="H13" s="185">
        <f t="shared" si="3"/>
        <v>239.84241042234331</v>
      </c>
      <c r="I13" s="188">
        <f t="shared" si="4"/>
        <v>71.406650800466196</v>
      </c>
      <c r="K13" s="228" t="s">
        <v>160</v>
      </c>
      <c r="L13" s="209"/>
      <c r="M13" s="209"/>
      <c r="N13" s="7"/>
      <c r="O13" s="209"/>
      <c r="P13" s="209"/>
      <c r="Q13" s="209"/>
      <c r="R13" s="209"/>
      <c r="S13" s="210"/>
      <c r="T13" s="210"/>
      <c r="U13" s="210"/>
      <c r="V13" s="210"/>
      <c r="W13" s="210"/>
      <c r="X13" s="332">
        <v>55</v>
      </c>
      <c r="AA13">
        <v>55</v>
      </c>
      <c r="AB13">
        <v>55</v>
      </c>
    </row>
    <row r="14" spans="1:28" ht="15.6" x14ac:dyDescent="0.3">
      <c r="A14" s="187" t="s">
        <v>156</v>
      </c>
      <c r="B14" s="181">
        <v>1529</v>
      </c>
      <c r="C14" s="182">
        <f t="shared" si="1"/>
        <v>0.13019414168937329</v>
      </c>
      <c r="D14" s="183">
        <v>0.18627487274409996</v>
      </c>
      <c r="E14" s="184">
        <f t="shared" si="2"/>
        <v>284.81428042572884</v>
      </c>
      <c r="F14" s="185">
        <f t="shared" si="0"/>
        <v>354.38845367847409</v>
      </c>
      <c r="G14" s="186">
        <v>1.1319999999999999</v>
      </c>
      <c r="H14" s="185">
        <f t="shared" si="3"/>
        <v>401.16772956403264</v>
      </c>
      <c r="I14" s="188">
        <f t="shared" si="4"/>
        <v>116.3534491383038</v>
      </c>
      <c r="K14" s="230"/>
      <c r="L14" s="211"/>
      <c r="M14" s="211"/>
      <c r="N14" s="215"/>
      <c r="O14" s="211"/>
      <c r="P14" s="211"/>
      <c r="Q14" s="211"/>
      <c r="R14" s="211"/>
      <c r="S14" s="212"/>
      <c r="T14" s="212"/>
      <c r="U14" s="212"/>
      <c r="V14" s="212"/>
      <c r="W14" s="212"/>
      <c r="X14" s="506"/>
    </row>
    <row r="15" spans="1:28" s="178" customFormat="1" ht="16.2" thickBot="1" x14ac:dyDescent="0.35">
      <c r="A15" s="521" t="s">
        <v>157</v>
      </c>
      <c r="B15" s="522">
        <v>2339</v>
      </c>
      <c r="C15" s="523">
        <f t="shared" si="1"/>
        <v>0.19916553133514986</v>
      </c>
      <c r="D15" s="524">
        <v>0.17751381215469614</v>
      </c>
      <c r="E15" s="525">
        <f t="shared" si="2"/>
        <v>415.20480662983425</v>
      </c>
      <c r="F15" s="526">
        <f t="shared" si="0"/>
        <v>542.12857629427788</v>
      </c>
      <c r="G15" s="527">
        <v>1.1220000000000001</v>
      </c>
      <c r="H15" s="526">
        <f t="shared" si="3"/>
        <v>608.26826260217979</v>
      </c>
      <c r="I15" s="528">
        <f t="shared" si="4"/>
        <v>193.06345597234554</v>
      </c>
      <c r="J15" s="204"/>
      <c r="K15" s="230" t="s">
        <v>271</v>
      </c>
      <c r="L15" s="211"/>
      <c r="M15" s="211"/>
      <c r="N15" s="215"/>
      <c r="O15" s="211"/>
      <c r="P15" s="211"/>
      <c r="Q15" s="211"/>
      <c r="R15" s="211"/>
      <c r="S15" s="212"/>
      <c r="T15" s="212"/>
      <c r="U15" s="212"/>
      <c r="V15" s="212"/>
      <c r="W15" s="212"/>
      <c r="X15" s="506">
        <v>186</v>
      </c>
    </row>
    <row r="16" spans="1:28" s="178" customFormat="1" ht="16.8" thickTop="1" thickBot="1" x14ac:dyDescent="0.35">
      <c r="A16" s="325" t="s">
        <v>67</v>
      </c>
      <c r="B16" s="251">
        <f>SUM(B4:B15)</f>
        <v>11744</v>
      </c>
      <c r="C16" s="200">
        <f t="shared" si="1"/>
        <v>1</v>
      </c>
      <c r="D16" s="323">
        <f>AVERAGE(D4:D15)</f>
        <v>0.17991456168704076</v>
      </c>
      <c r="E16" s="324">
        <f>SUM(E4:E15)</f>
        <v>1916.2489400201075</v>
      </c>
      <c r="F16" s="252">
        <v>2722</v>
      </c>
      <c r="G16" s="253">
        <f>AVERAGE(G4:G15)</f>
        <v>1.151</v>
      </c>
      <c r="H16" s="201">
        <f>SUM(H4:H15)</f>
        <v>3199.0960930380616</v>
      </c>
      <c r="I16" s="322">
        <f>SUM(I4:I15)</f>
        <v>1282.8471530179545</v>
      </c>
      <c r="J16" s="204"/>
      <c r="K16" s="230"/>
      <c r="L16" s="211"/>
      <c r="M16" s="211"/>
      <c r="N16" s="215"/>
      <c r="O16" s="211"/>
      <c r="P16" s="211"/>
      <c r="Q16" s="211"/>
      <c r="R16" s="211"/>
      <c r="S16" s="212"/>
      <c r="T16" s="212"/>
      <c r="U16" s="212"/>
      <c r="V16" s="212"/>
      <c r="W16" s="212"/>
      <c r="X16" s="233"/>
    </row>
    <row r="17" spans="1:26" ht="15.6" thickTop="1" thickBot="1" x14ac:dyDescent="0.35">
      <c r="K17" s="234" t="s">
        <v>67</v>
      </c>
      <c r="L17" s="235"/>
      <c r="M17" s="235"/>
      <c r="N17" s="236"/>
      <c r="O17" s="235"/>
      <c r="P17" s="235"/>
      <c r="Q17" s="235"/>
      <c r="R17" s="235"/>
      <c r="S17" s="237"/>
      <c r="T17" s="237"/>
      <c r="U17" s="237"/>
      <c r="V17" s="237"/>
      <c r="W17" s="237"/>
      <c r="X17" s="238">
        <f>X8+X11+X13-X15</f>
        <v>436.47296422188219</v>
      </c>
    </row>
    <row r="18" spans="1:26" ht="15" thickTop="1" x14ac:dyDescent="0.3">
      <c r="A18" t="s">
        <v>182</v>
      </c>
      <c r="K18" s="204"/>
      <c r="L18" s="204"/>
      <c r="M18" s="204"/>
      <c r="N18" s="204"/>
      <c r="O18" s="204"/>
      <c r="P18" s="204"/>
      <c r="Q18" s="204"/>
      <c r="R18" s="204"/>
      <c r="S18" s="178"/>
      <c r="T18" s="178"/>
      <c r="U18" s="178"/>
      <c r="V18" s="178"/>
      <c r="W18" s="178"/>
      <c r="X18" s="178"/>
      <c r="Z18" s="266"/>
    </row>
    <row r="19" spans="1:26" x14ac:dyDescent="0.3">
      <c r="B19" t="s">
        <v>183</v>
      </c>
      <c r="K19" s="265" t="s">
        <v>273</v>
      </c>
    </row>
    <row r="20" spans="1:26" ht="15" thickBot="1" x14ac:dyDescent="0.35">
      <c r="E20" s="180"/>
    </row>
    <row r="21" spans="1:26" ht="15.6" thickTop="1" thickBot="1" x14ac:dyDescent="0.35">
      <c r="K21" s="254"/>
      <c r="L21" s="508" t="s">
        <v>172</v>
      </c>
      <c r="M21" s="508" t="s">
        <v>171</v>
      </c>
      <c r="N21" s="508" t="s">
        <v>176</v>
      </c>
      <c r="O21" s="642" t="s">
        <v>177</v>
      </c>
      <c r="P21" s="643"/>
      <c r="Q21" s="644"/>
      <c r="R21" s="373"/>
    </row>
    <row r="22" spans="1:26" ht="27" thickTop="1" thickBot="1" x14ac:dyDescent="0.55000000000000004">
      <c r="E22" s="179"/>
      <c r="K22" s="271" t="s">
        <v>94</v>
      </c>
      <c r="L22" s="272" t="s">
        <v>173</v>
      </c>
      <c r="M22" s="273">
        <v>36</v>
      </c>
      <c r="N22" s="272" t="s">
        <v>25</v>
      </c>
      <c r="O22" s="640" t="s">
        <v>163</v>
      </c>
      <c r="P22" s="640"/>
      <c r="Q22" s="641"/>
      <c r="R22" s="351"/>
      <c r="V22" s="658" t="s">
        <v>178</v>
      </c>
      <c r="W22" s="659"/>
    </row>
    <row r="23" spans="1:26" ht="24" thickTop="1" x14ac:dyDescent="0.45">
      <c r="K23" s="259" t="s">
        <v>174</v>
      </c>
      <c r="L23" s="260">
        <v>6</v>
      </c>
      <c r="M23" s="261">
        <f t="shared" ref="M23:M29" si="5">$M$22*L23</f>
        <v>216</v>
      </c>
      <c r="N23" s="262">
        <v>0.17806878306878307</v>
      </c>
      <c r="O23" s="637">
        <f>M23*N23</f>
        <v>38.462857142857146</v>
      </c>
      <c r="P23" s="638"/>
      <c r="Q23" s="639"/>
      <c r="R23" s="374"/>
      <c r="V23" s="660" t="s">
        <v>291</v>
      </c>
      <c r="W23" s="661"/>
    </row>
    <row r="24" spans="1:26" ht="25.8" x14ac:dyDescent="0.5">
      <c r="K24" s="187" t="s">
        <v>153</v>
      </c>
      <c r="L24" s="255">
        <v>8</v>
      </c>
      <c r="M24" s="256">
        <f t="shared" si="5"/>
        <v>288</v>
      </c>
      <c r="N24" s="183">
        <v>0.19475455820476861</v>
      </c>
      <c r="O24" s="651">
        <f t="shared" ref="O24:O28" si="6">M24*N24</f>
        <v>56.089312762973364</v>
      </c>
      <c r="P24" s="652"/>
      <c r="Q24" s="653"/>
      <c r="R24" s="375"/>
      <c r="V24" s="662" t="s">
        <v>124</v>
      </c>
      <c r="W24" s="663"/>
    </row>
    <row r="25" spans="1:26" ht="25.8" x14ac:dyDescent="0.5">
      <c r="H25" s="179"/>
      <c r="K25" s="187" t="s">
        <v>154</v>
      </c>
      <c r="L25" s="255">
        <v>7</v>
      </c>
      <c r="M25" s="256">
        <f t="shared" si="5"/>
        <v>252</v>
      </c>
      <c r="N25" s="183">
        <v>0.21299310344827585</v>
      </c>
      <c r="O25" s="651">
        <f t="shared" si="6"/>
        <v>53.674262068965511</v>
      </c>
      <c r="P25" s="652"/>
      <c r="Q25" s="653"/>
      <c r="R25" s="375"/>
      <c r="V25" s="654">
        <f>I16</f>
        <v>1282.8471530179545</v>
      </c>
      <c r="W25" s="655"/>
    </row>
    <row r="26" spans="1:26" ht="25.8" x14ac:dyDescent="0.5">
      <c r="K26" s="187" t="s">
        <v>155</v>
      </c>
      <c r="L26" s="255">
        <v>7</v>
      </c>
      <c r="M26" s="256">
        <f t="shared" si="5"/>
        <v>252</v>
      </c>
      <c r="N26" s="183">
        <v>0.21170868347338936</v>
      </c>
      <c r="O26" s="651">
        <f t="shared" si="6"/>
        <v>53.350588235294119</v>
      </c>
      <c r="P26" s="652"/>
      <c r="Q26" s="653"/>
      <c r="R26" s="375"/>
      <c r="V26" s="654">
        <f>X17</f>
        <v>436.47296422188219</v>
      </c>
      <c r="W26" s="655"/>
    </row>
    <row r="27" spans="1:26" ht="26.4" thickBot="1" x14ac:dyDescent="0.55000000000000004">
      <c r="K27" s="187" t="s">
        <v>158</v>
      </c>
      <c r="L27" s="255">
        <v>17</v>
      </c>
      <c r="M27" s="256">
        <f t="shared" si="5"/>
        <v>612</v>
      </c>
      <c r="N27" s="183">
        <v>0.20552538370720191</v>
      </c>
      <c r="O27" s="651">
        <f t="shared" si="6"/>
        <v>125.78153482880757</v>
      </c>
      <c r="P27" s="652"/>
      <c r="Q27" s="653"/>
      <c r="R27" s="375"/>
      <c r="V27" s="656">
        <f>SUM(V25:V26)</f>
        <v>1719.3201172398367</v>
      </c>
      <c r="W27" s="657"/>
    </row>
    <row r="28" spans="1:26" ht="16.8" thickTop="1" thickBot="1" x14ac:dyDescent="0.35">
      <c r="K28" s="263" t="s">
        <v>175</v>
      </c>
      <c r="L28" s="257">
        <v>3</v>
      </c>
      <c r="M28" s="258">
        <f t="shared" si="5"/>
        <v>108</v>
      </c>
      <c r="N28" s="264">
        <v>0.18328156650911545</v>
      </c>
      <c r="O28" s="648">
        <f t="shared" si="6"/>
        <v>19.79440918298447</v>
      </c>
      <c r="P28" s="649"/>
      <c r="Q28" s="650"/>
      <c r="R28" s="375"/>
    </row>
    <row r="29" spans="1:26" ht="15.6" thickTop="1" thickBot="1" x14ac:dyDescent="0.35">
      <c r="K29" s="267" t="s">
        <v>67</v>
      </c>
      <c r="L29" s="268">
        <f>SUM(L23:L28)</f>
        <v>48</v>
      </c>
      <c r="M29" s="269">
        <f t="shared" si="5"/>
        <v>1728</v>
      </c>
      <c r="N29" s="270"/>
      <c r="O29" s="645">
        <f>SUM(O23:Q28)</f>
        <v>347.15296422188214</v>
      </c>
      <c r="P29" s="646"/>
      <c r="Q29" s="647">
        <f>SUM(O23:Q28)</f>
        <v>347.15296422188214</v>
      </c>
      <c r="R29" s="376"/>
    </row>
    <row r="30" spans="1:26" ht="15" thickTop="1" x14ac:dyDescent="0.3"/>
  </sheetData>
  <mergeCells count="18">
    <mergeCell ref="V26:W26"/>
    <mergeCell ref="V27:W27"/>
    <mergeCell ref="O24:Q24"/>
    <mergeCell ref="V22:W22"/>
    <mergeCell ref="V23:W23"/>
    <mergeCell ref="V24:W24"/>
    <mergeCell ref="V25:W25"/>
    <mergeCell ref="O29:Q29"/>
    <mergeCell ref="O28:Q28"/>
    <mergeCell ref="O27:Q27"/>
    <mergeCell ref="O26:Q26"/>
    <mergeCell ref="O25:Q25"/>
    <mergeCell ref="A1:I1"/>
    <mergeCell ref="K1:X1"/>
    <mergeCell ref="K3:X3"/>
    <mergeCell ref="O23:Q23"/>
    <mergeCell ref="O22:Q22"/>
    <mergeCell ref="O21:Q21"/>
  </mergeCells>
  <pageMargins left="0.39370078740157483" right="0.39370078740157483" top="0.74803149606299213" bottom="0.74803149606299213" header="0.31496062992125984" footer="0.31496062992125984"/>
  <pageSetup paperSize="9" scale="82" orientation="portrait" r:id="rId1"/>
  <colBreaks count="1" manualBreakCount="1">
    <brk id="9" max="40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U22"/>
  <sheetViews>
    <sheetView zoomScaleNormal="100" workbookViewId="0">
      <selection activeCell="P31" sqref="P31"/>
    </sheetView>
  </sheetViews>
  <sheetFormatPr defaultRowHeight="14.4" x14ac:dyDescent="0.3"/>
  <cols>
    <col min="1" max="1" width="12.109375" customWidth="1"/>
    <col min="2" max="2" width="10.44140625" customWidth="1"/>
    <col min="3" max="3" width="10.88671875" customWidth="1"/>
    <col min="4" max="4" width="11" customWidth="1"/>
    <col min="5" max="5" width="11.5546875" customWidth="1"/>
    <col min="6" max="6" width="11" customWidth="1"/>
    <col min="7" max="7" width="11.33203125" customWidth="1"/>
    <col min="8" max="8" width="11" customWidth="1"/>
    <col min="9" max="9" width="13" customWidth="1"/>
    <col min="10" max="10" width="12" customWidth="1"/>
    <col min="11" max="11" width="11" customWidth="1"/>
    <col min="17" max="17" width="11.33203125" customWidth="1"/>
    <col min="18" max="18" width="11" customWidth="1"/>
    <col min="19" max="19" width="10.5546875" customWidth="1"/>
    <col min="20" max="20" width="11.44140625" customWidth="1"/>
  </cols>
  <sheetData>
    <row r="2" spans="1:21" ht="36.75" customHeight="1" x14ac:dyDescent="0.3">
      <c r="A2" s="280" t="s">
        <v>257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1"/>
      <c r="T2" s="281"/>
      <c r="U2" s="281"/>
    </row>
    <row r="3" spans="1:21" ht="15" thickBot="1" x14ac:dyDescent="0.35"/>
    <row r="4" spans="1:21" ht="33" customHeight="1" thickTop="1" thickBot="1" x14ac:dyDescent="0.35">
      <c r="A4" s="285"/>
      <c r="B4" s="283">
        <v>2025</v>
      </c>
      <c r="C4" s="283"/>
      <c r="D4" s="283"/>
      <c r="E4" s="283"/>
      <c r="F4" s="284"/>
      <c r="G4" s="282">
        <v>2024</v>
      </c>
      <c r="H4" s="283"/>
      <c r="I4" s="283"/>
      <c r="J4" s="283"/>
      <c r="K4" s="284"/>
      <c r="L4" s="282" t="s">
        <v>254</v>
      </c>
      <c r="M4" s="283"/>
      <c r="N4" s="283"/>
      <c r="O4" s="283"/>
      <c r="P4" s="284"/>
      <c r="Q4" s="282" t="s">
        <v>253</v>
      </c>
      <c r="R4" s="283"/>
      <c r="S4" s="283"/>
      <c r="T4" s="283"/>
      <c r="U4" s="284"/>
    </row>
    <row r="5" spans="1:21" ht="18.600000000000001" thickTop="1" x14ac:dyDescent="0.35">
      <c r="A5" s="288" t="s">
        <v>94</v>
      </c>
      <c r="B5" s="276" t="s">
        <v>179</v>
      </c>
      <c r="C5" s="274" t="s">
        <v>180</v>
      </c>
      <c r="D5" s="274" t="s">
        <v>121</v>
      </c>
      <c r="E5" s="427" t="s">
        <v>122</v>
      </c>
      <c r="F5" s="275" t="s">
        <v>162</v>
      </c>
      <c r="G5" s="276" t="s">
        <v>179</v>
      </c>
      <c r="H5" s="274" t="s">
        <v>180</v>
      </c>
      <c r="I5" s="274" t="s">
        <v>121</v>
      </c>
      <c r="J5" s="274" t="s">
        <v>122</v>
      </c>
      <c r="K5" s="275" t="s">
        <v>162</v>
      </c>
      <c r="L5" s="276" t="s">
        <v>179</v>
      </c>
      <c r="M5" s="274" t="s">
        <v>180</v>
      </c>
      <c r="N5" s="274" t="s">
        <v>121</v>
      </c>
      <c r="O5" s="274" t="s">
        <v>122</v>
      </c>
      <c r="P5" s="275" t="s">
        <v>162</v>
      </c>
      <c r="Q5" s="276" t="s">
        <v>179</v>
      </c>
      <c r="R5" s="274" t="s">
        <v>180</v>
      </c>
      <c r="S5" s="274" t="s">
        <v>121</v>
      </c>
      <c r="T5" s="274" t="s">
        <v>122</v>
      </c>
      <c r="U5" s="275" t="s">
        <v>162</v>
      </c>
    </row>
    <row r="6" spans="1:21" ht="15" thickBot="1" x14ac:dyDescent="0.35">
      <c r="A6" s="286"/>
      <c r="B6" s="279" t="s">
        <v>25</v>
      </c>
      <c r="C6" s="277" t="s">
        <v>25</v>
      </c>
      <c r="D6" s="277" t="s">
        <v>25</v>
      </c>
      <c r="E6" s="428" t="s">
        <v>124</v>
      </c>
      <c r="F6" s="278" t="s">
        <v>124</v>
      </c>
      <c r="G6" s="279" t="s">
        <v>25</v>
      </c>
      <c r="H6" s="277" t="s">
        <v>25</v>
      </c>
      <c r="I6" s="277" t="s">
        <v>25</v>
      </c>
      <c r="J6" s="277" t="s">
        <v>124</v>
      </c>
      <c r="K6" s="278" t="s">
        <v>124</v>
      </c>
      <c r="L6" s="279" t="s">
        <v>25</v>
      </c>
      <c r="M6" s="277" t="s">
        <v>25</v>
      </c>
      <c r="N6" s="277" t="s">
        <v>25</v>
      </c>
      <c r="O6" s="277" t="s">
        <v>124</v>
      </c>
      <c r="P6" s="278" t="s">
        <v>124</v>
      </c>
      <c r="Q6" s="279" t="s">
        <v>25</v>
      </c>
      <c r="R6" s="277" t="s">
        <v>25</v>
      </c>
      <c r="S6" s="277" t="s">
        <v>25</v>
      </c>
      <c r="T6" s="277" t="s">
        <v>124</v>
      </c>
      <c r="U6" s="278" t="s">
        <v>124</v>
      </c>
    </row>
    <row r="7" spans="1:21" ht="19.5" customHeight="1" thickTop="1" x14ac:dyDescent="0.3">
      <c r="A7" s="289" t="s">
        <v>149</v>
      </c>
      <c r="B7" s="170">
        <v>1375</v>
      </c>
      <c r="C7" s="170">
        <v>1661</v>
      </c>
      <c r="D7" s="170">
        <v>3036</v>
      </c>
      <c r="E7" s="170">
        <v>402.16</v>
      </c>
      <c r="F7" s="174">
        <v>0.13246376811594204</v>
      </c>
      <c r="G7" s="144">
        <v>1499</v>
      </c>
      <c r="H7" s="144">
        <v>1814</v>
      </c>
      <c r="I7" s="144">
        <v>3313</v>
      </c>
      <c r="J7" s="144">
        <v>595</v>
      </c>
      <c r="K7" s="174">
        <v>0.17899999999999999</v>
      </c>
      <c r="L7" s="300">
        <f>B7/G7*100</f>
        <v>91.727818545697133</v>
      </c>
      <c r="M7" s="300">
        <f>C7/H7*100</f>
        <v>91.565600882028662</v>
      </c>
      <c r="N7" s="301">
        <f>D7/I7*100</f>
        <v>91.638997887111387</v>
      </c>
      <c r="O7" s="298">
        <f>E7/J7*100</f>
        <v>67.589915966386556</v>
      </c>
      <c r="P7" s="297">
        <f>F7/K7*100</f>
        <v>74.002105092705051</v>
      </c>
      <c r="Q7" s="419">
        <f>B7-G7</f>
        <v>-124</v>
      </c>
      <c r="R7" s="419">
        <f>C7-H7</f>
        <v>-153</v>
      </c>
      <c r="S7" s="419">
        <f>D7-I7</f>
        <v>-277</v>
      </c>
      <c r="T7" s="437">
        <f>E7-J7</f>
        <v>-192.83999999999997</v>
      </c>
      <c r="U7" s="439">
        <f>F7-K7</f>
        <v>-4.6536231884057949E-2</v>
      </c>
    </row>
    <row r="8" spans="1:21" ht="19.5" customHeight="1" x14ac:dyDescent="0.3">
      <c r="A8" s="290" t="s">
        <v>150</v>
      </c>
      <c r="B8" s="171">
        <v>1196</v>
      </c>
      <c r="C8" s="171">
        <v>1401</v>
      </c>
      <c r="D8" s="171">
        <v>2597</v>
      </c>
      <c r="E8" s="171">
        <v>350.34</v>
      </c>
      <c r="F8" s="175">
        <v>0.13490180978051597</v>
      </c>
      <c r="G8" s="145">
        <v>963</v>
      </c>
      <c r="H8" s="145">
        <v>1177</v>
      </c>
      <c r="I8" s="145">
        <v>2140</v>
      </c>
      <c r="J8" s="145">
        <v>388</v>
      </c>
      <c r="K8" s="175">
        <v>0.182</v>
      </c>
      <c r="L8" s="293">
        <f>B8/G8*100</f>
        <v>124.19522326064383</v>
      </c>
      <c r="M8" s="296">
        <f>H8/C8*100</f>
        <v>84.01142041399001</v>
      </c>
      <c r="N8" s="296">
        <f>D8/I8*100</f>
        <v>121.35514018691589</v>
      </c>
      <c r="O8" s="299">
        <f>E8/J8*100</f>
        <v>90.293814432989677</v>
      </c>
      <c r="P8" s="297">
        <f>F8/K8*100</f>
        <v>74.121873505777998</v>
      </c>
      <c r="Q8" s="420">
        <f t="shared" ref="Q8:U21" si="0">B8-G8</f>
        <v>233</v>
      </c>
      <c r="R8" s="421">
        <f>C8-H8</f>
        <v>224</v>
      </c>
      <c r="S8" s="421">
        <f>D8-I8</f>
        <v>457</v>
      </c>
      <c r="T8" s="438">
        <f>E8-J8</f>
        <v>-37.660000000000025</v>
      </c>
      <c r="U8" s="440">
        <f>F8-K8</f>
        <v>-4.7098190219484026E-2</v>
      </c>
    </row>
    <row r="9" spans="1:21" ht="19.5" customHeight="1" x14ac:dyDescent="0.3">
      <c r="A9" s="290" t="s">
        <v>151</v>
      </c>
      <c r="B9" s="171">
        <v>885</v>
      </c>
      <c r="C9" s="171">
        <v>1198</v>
      </c>
      <c r="D9" s="171">
        <v>2083</v>
      </c>
      <c r="E9" s="171">
        <v>349.53</v>
      </c>
      <c r="F9" s="175">
        <v>0.16780124819971193</v>
      </c>
      <c r="G9" s="145">
        <v>884</v>
      </c>
      <c r="H9" s="145">
        <v>1199</v>
      </c>
      <c r="I9" s="145">
        <v>2083</v>
      </c>
      <c r="J9" s="145">
        <v>376</v>
      </c>
      <c r="K9" s="175">
        <v>0.18</v>
      </c>
      <c r="L9" s="293">
        <f t="shared" ref="L9:L18" si="1">B9/G9*100</f>
        <v>100.1131221719457</v>
      </c>
      <c r="M9" s="296">
        <f t="shared" ref="M9:M18" si="2">H9/C9*100</f>
        <v>100.08347245409016</v>
      </c>
      <c r="N9" s="296">
        <f t="shared" ref="N9:P19" si="3">D9/I9*100</f>
        <v>100</v>
      </c>
      <c r="O9" s="299">
        <f t="shared" si="3"/>
        <v>92.960106382978708</v>
      </c>
      <c r="P9" s="297">
        <f t="shared" si="3"/>
        <v>93.222915666506637</v>
      </c>
      <c r="Q9" s="422">
        <f t="shared" si="0"/>
        <v>1</v>
      </c>
      <c r="R9" s="421">
        <f t="shared" si="0"/>
        <v>-1</v>
      </c>
      <c r="S9" s="421">
        <f t="shared" si="0"/>
        <v>0</v>
      </c>
      <c r="T9" s="438">
        <f t="shared" si="0"/>
        <v>-26.470000000000027</v>
      </c>
      <c r="U9" s="440">
        <f t="shared" si="0"/>
        <v>-1.2198751800288066E-2</v>
      </c>
    </row>
    <row r="10" spans="1:21" ht="19.5" customHeight="1" x14ac:dyDescent="0.3">
      <c r="A10" s="290" t="s">
        <v>152</v>
      </c>
      <c r="B10" s="171">
        <v>641</v>
      </c>
      <c r="C10" s="171">
        <v>791</v>
      </c>
      <c r="D10" s="171">
        <v>1432</v>
      </c>
      <c r="E10" s="171">
        <v>248.72</v>
      </c>
      <c r="F10" s="175">
        <v>0.17368715083798883</v>
      </c>
      <c r="G10" s="145">
        <v>617</v>
      </c>
      <c r="H10" s="145">
        <v>662</v>
      </c>
      <c r="I10" s="145">
        <v>1279</v>
      </c>
      <c r="J10" s="145">
        <v>240</v>
      </c>
      <c r="K10" s="175">
        <v>0.187</v>
      </c>
      <c r="L10" s="293">
        <f t="shared" si="1"/>
        <v>103.88978930307941</v>
      </c>
      <c r="M10" s="296">
        <f t="shared" si="2"/>
        <v>83.691529709228831</v>
      </c>
      <c r="N10" s="296">
        <f t="shared" si="3"/>
        <v>111.96247068021891</v>
      </c>
      <c r="O10" s="299">
        <f t="shared" si="3"/>
        <v>103.63333333333333</v>
      </c>
      <c r="P10" s="297">
        <f t="shared" si="3"/>
        <v>92.880829325127706</v>
      </c>
      <c r="Q10" s="422">
        <f t="shared" si="0"/>
        <v>24</v>
      </c>
      <c r="R10" s="421">
        <f t="shared" si="0"/>
        <v>129</v>
      </c>
      <c r="S10" s="421">
        <f t="shared" si="0"/>
        <v>153</v>
      </c>
      <c r="T10" s="438">
        <f t="shared" si="0"/>
        <v>8.7199999999999989</v>
      </c>
      <c r="U10" s="440">
        <f t="shared" si="0"/>
        <v>-1.331284916201117E-2</v>
      </c>
    </row>
    <row r="11" spans="1:21" ht="19.5" customHeight="1" x14ac:dyDescent="0.3">
      <c r="A11" s="290" t="s">
        <v>87</v>
      </c>
      <c r="B11" s="171">
        <v>507</v>
      </c>
      <c r="C11" s="171">
        <v>627</v>
      </c>
      <c r="D11" s="171">
        <v>1134</v>
      </c>
      <c r="E11" s="171">
        <v>201.93</v>
      </c>
      <c r="F11" s="175">
        <v>0.17806878306878307</v>
      </c>
      <c r="G11" s="145">
        <v>529</v>
      </c>
      <c r="H11" s="145">
        <v>708</v>
      </c>
      <c r="I11" s="145">
        <v>1237</v>
      </c>
      <c r="J11" s="145">
        <v>229</v>
      </c>
      <c r="K11" s="175">
        <v>0.185</v>
      </c>
      <c r="L11" s="293">
        <f t="shared" si="1"/>
        <v>95.84120982986768</v>
      </c>
      <c r="M11" s="296">
        <f t="shared" si="2"/>
        <v>112.91866028708132</v>
      </c>
      <c r="N11" s="296">
        <f t="shared" si="3"/>
        <v>91.67340339531124</v>
      </c>
      <c r="O11" s="299">
        <f t="shared" si="3"/>
        <v>88.179039301310041</v>
      </c>
      <c r="P11" s="297">
        <f t="shared" si="3"/>
        <v>96.253396253396247</v>
      </c>
      <c r="Q11" s="423">
        <f t="shared" si="0"/>
        <v>-22</v>
      </c>
      <c r="R11" s="421">
        <f t="shared" si="0"/>
        <v>-81</v>
      </c>
      <c r="S11" s="424">
        <f t="shared" si="0"/>
        <v>-103</v>
      </c>
      <c r="T11" s="438">
        <f t="shared" si="0"/>
        <v>-27.069999999999993</v>
      </c>
      <c r="U11" s="440">
        <f t="shared" si="0"/>
        <v>-6.9312169312169269E-3</v>
      </c>
    </row>
    <row r="12" spans="1:21" ht="19.5" customHeight="1" x14ac:dyDescent="0.3">
      <c r="A12" s="290" t="s">
        <v>153</v>
      </c>
      <c r="B12" s="171">
        <v>318</v>
      </c>
      <c r="C12" s="171">
        <v>395</v>
      </c>
      <c r="D12" s="171">
        <v>713</v>
      </c>
      <c r="E12" s="171">
        <v>138.86000000000001</v>
      </c>
      <c r="F12" s="175">
        <v>0.19475455820476861</v>
      </c>
      <c r="G12" s="145">
        <v>318</v>
      </c>
      <c r="H12" s="145">
        <v>442</v>
      </c>
      <c r="I12" s="145">
        <v>760</v>
      </c>
      <c r="J12" s="145">
        <v>145</v>
      </c>
      <c r="K12" s="175">
        <v>0.191</v>
      </c>
      <c r="L12" s="293">
        <f t="shared" si="1"/>
        <v>100</v>
      </c>
      <c r="M12" s="296">
        <f t="shared" si="2"/>
        <v>111.89873417721519</v>
      </c>
      <c r="N12" s="296">
        <f t="shared" si="3"/>
        <v>93.815789473684205</v>
      </c>
      <c r="O12" s="299">
        <f t="shared" si="3"/>
        <v>95.765517241379314</v>
      </c>
      <c r="P12" s="297">
        <f t="shared" si="3"/>
        <v>101.96573727998357</v>
      </c>
      <c r="Q12" s="423">
        <f t="shared" si="0"/>
        <v>0</v>
      </c>
      <c r="R12" s="424">
        <f t="shared" si="0"/>
        <v>-47</v>
      </c>
      <c r="S12" s="424">
        <f t="shared" si="0"/>
        <v>-47</v>
      </c>
      <c r="T12" s="438">
        <f t="shared" si="0"/>
        <v>-6.1399999999999864</v>
      </c>
      <c r="U12" s="440">
        <f t="shared" si="0"/>
        <v>3.7545582047686099E-3</v>
      </c>
    </row>
    <row r="13" spans="1:21" ht="19.5" customHeight="1" x14ac:dyDescent="0.3">
      <c r="A13" s="290" t="s">
        <v>154</v>
      </c>
      <c r="B13" s="171">
        <v>395</v>
      </c>
      <c r="C13" s="171">
        <v>330</v>
      </c>
      <c r="D13" s="171">
        <v>725</v>
      </c>
      <c r="E13" s="171">
        <v>154.41999999999999</v>
      </c>
      <c r="F13" s="175">
        <v>0.21299310344827585</v>
      </c>
      <c r="G13" s="145">
        <v>344</v>
      </c>
      <c r="H13" s="145">
        <v>341</v>
      </c>
      <c r="I13" s="145">
        <v>685</v>
      </c>
      <c r="J13" s="145">
        <v>135</v>
      </c>
      <c r="K13" s="175">
        <v>0.19700000000000001</v>
      </c>
      <c r="L13" s="293">
        <f t="shared" si="1"/>
        <v>114.82558139534885</v>
      </c>
      <c r="M13" s="296">
        <f t="shared" si="2"/>
        <v>103.33333333333334</v>
      </c>
      <c r="N13" s="296">
        <f t="shared" si="3"/>
        <v>105.83941605839415</v>
      </c>
      <c r="O13" s="299">
        <f t="shared" si="3"/>
        <v>114.38518518518516</v>
      </c>
      <c r="P13" s="297">
        <f t="shared" si="3"/>
        <v>108.11832662349028</v>
      </c>
      <c r="Q13" s="423">
        <f t="shared" si="0"/>
        <v>51</v>
      </c>
      <c r="R13" s="424">
        <f t="shared" si="0"/>
        <v>-11</v>
      </c>
      <c r="S13" s="424">
        <f t="shared" si="0"/>
        <v>40</v>
      </c>
      <c r="T13" s="438">
        <f t="shared" si="0"/>
        <v>19.419999999999987</v>
      </c>
      <c r="U13" s="440">
        <f t="shared" si="0"/>
        <v>1.5993103448275842E-2</v>
      </c>
    </row>
    <row r="14" spans="1:21" ht="19.5" customHeight="1" x14ac:dyDescent="0.3">
      <c r="A14" s="290" t="s">
        <v>155</v>
      </c>
      <c r="B14" s="171">
        <v>333</v>
      </c>
      <c r="C14" s="171">
        <v>381</v>
      </c>
      <c r="D14" s="171">
        <v>714</v>
      </c>
      <c r="E14" s="171">
        <v>151.16</v>
      </c>
      <c r="F14" s="175">
        <v>0.21170868347338936</v>
      </c>
      <c r="G14" s="145">
        <v>417</v>
      </c>
      <c r="H14" s="145">
        <v>385</v>
      </c>
      <c r="I14" s="145">
        <v>802</v>
      </c>
      <c r="J14" s="145">
        <v>157</v>
      </c>
      <c r="K14" s="175">
        <v>0.19500000000000001</v>
      </c>
      <c r="L14" s="293">
        <f t="shared" si="1"/>
        <v>79.856115107913666</v>
      </c>
      <c r="M14" s="296">
        <f t="shared" si="2"/>
        <v>101.0498687664042</v>
      </c>
      <c r="N14" s="296">
        <f t="shared" si="3"/>
        <v>89.02743142144638</v>
      </c>
      <c r="O14" s="299">
        <f t="shared" si="3"/>
        <v>96.280254777070056</v>
      </c>
      <c r="P14" s="297">
        <f t="shared" si="3"/>
        <v>108.56855562737915</v>
      </c>
      <c r="Q14" s="423">
        <f t="shared" si="0"/>
        <v>-84</v>
      </c>
      <c r="R14" s="424">
        <f t="shared" si="0"/>
        <v>-4</v>
      </c>
      <c r="S14" s="424">
        <f t="shared" si="0"/>
        <v>-88</v>
      </c>
      <c r="T14" s="438">
        <f t="shared" si="0"/>
        <v>-5.8400000000000034</v>
      </c>
      <c r="U14" s="440">
        <f t="shared" si="0"/>
        <v>1.6708683473389357E-2</v>
      </c>
    </row>
    <row r="15" spans="1:21" ht="19.5" customHeight="1" x14ac:dyDescent="0.3">
      <c r="A15" s="290" t="s">
        <v>158</v>
      </c>
      <c r="B15" s="171">
        <v>469</v>
      </c>
      <c r="C15" s="171">
        <v>378</v>
      </c>
      <c r="D15" s="171">
        <v>847</v>
      </c>
      <c r="E15" s="171">
        <v>174.08</v>
      </c>
      <c r="F15" s="175">
        <v>0.20552538370720191</v>
      </c>
      <c r="G15" s="145">
        <v>408</v>
      </c>
      <c r="H15" s="145">
        <v>406</v>
      </c>
      <c r="I15" s="145">
        <v>814</v>
      </c>
      <c r="J15" s="145">
        <v>158</v>
      </c>
      <c r="K15" s="175">
        <v>0.19400000000000001</v>
      </c>
      <c r="L15" s="293">
        <f t="shared" si="1"/>
        <v>114.95098039215685</v>
      </c>
      <c r="M15" s="296">
        <f t="shared" si="2"/>
        <v>107.40740740740742</v>
      </c>
      <c r="N15" s="296">
        <f t="shared" si="3"/>
        <v>104.05405405405406</v>
      </c>
      <c r="O15" s="299">
        <f t="shared" si="3"/>
        <v>110.17721518987342</v>
      </c>
      <c r="P15" s="297">
        <f t="shared" si="3"/>
        <v>105.940919436702</v>
      </c>
      <c r="Q15" s="423">
        <f t="shared" si="0"/>
        <v>61</v>
      </c>
      <c r="R15" s="424">
        <f t="shared" si="0"/>
        <v>-28</v>
      </c>
      <c r="S15" s="424">
        <f t="shared" si="0"/>
        <v>33</v>
      </c>
      <c r="T15" s="438">
        <f t="shared" si="0"/>
        <v>16.080000000000013</v>
      </c>
      <c r="U15" s="440">
        <f t="shared" si="0"/>
        <v>1.1525383707201908E-2</v>
      </c>
    </row>
    <row r="16" spans="1:21" ht="19.5" customHeight="1" x14ac:dyDescent="0.3">
      <c r="A16" s="290" t="s">
        <v>159</v>
      </c>
      <c r="B16" s="171">
        <v>675</v>
      </c>
      <c r="C16" s="171">
        <v>806</v>
      </c>
      <c r="D16" s="171">
        <v>1481</v>
      </c>
      <c r="E16" s="171">
        <v>271.44</v>
      </c>
      <c r="F16" s="175">
        <v>0.18328156650911545</v>
      </c>
      <c r="G16" s="145">
        <v>599</v>
      </c>
      <c r="H16" s="145">
        <v>718</v>
      </c>
      <c r="I16" s="145">
        <v>1317</v>
      </c>
      <c r="J16" s="145">
        <v>213</v>
      </c>
      <c r="K16" s="175">
        <v>0.16200000000000001</v>
      </c>
      <c r="L16" s="293">
        <f t="shared" si="1"/>
        <v>112.68781302170284</v>
      </c>
      <c r="M16" s="296">
        <f t="shared" si="2"/>
        <v>89.081885856079396</v>
      </c>
      <c r="N16" s="296">
        <f t="shared" si="3"/>
        <v>112.45254365983295</v>
      </c>
      <c r="O16" s="299">
        <f t="shared" si="3"/>
        <v>127.43661971830986</v>
      </c>
      <c r="P16" s="297">
        <f t="shared" si="3"/>
        <v>113.13676945007127</v>
      </c>
      <c r="Q16" s="423">
        <f t="shared" si="0"/>
        <v>76</v>
      </c>
      <c r="R16" s="421">
        <f t="shared" si="0"/>
        <v>88</v>
      </c>
      <c r="S16" s="421">
        <f t="shared" si="0"/>
        <v>164</v>
      </c>
      <c r="T16" s="438">
        <f t="shared" si="0"/>
        <v>58.44</v>
      </c>
      <c r="U16" s="440">
        <f t="shared" si="0"/>
        <v>2.1281566509115446E-2</v>
      </c>
    </row>
    <row r="17" spans="1:21" ht="19.5" customHeight="1" x14ac:dyDescent="0.3">
      <c r="A17" s="290" t="s">
        <v>156</v>
      </c>
      <c r="B17" s="171">
        <v>966</v>
      </c>
      <c r="C17" s="171">
        <v>1195</v>
      </c>
      <c r="D17" s="171">
        <v>2161</v>
      </c>
      <c r="E17" s="171">
        <v>402.54</v>
      </c>
      <c r="F17" s="175">
        <v>0.18627487274409996</v>
      </c>
      <c r="G17" s="145">
        <v>941</v>
      </c>
      <c r="H17" s="145">
        <v>1257</v>
      </c>
      <c r="I17" s="145">
        <v>2198</v>
      </c>
      <c r="J17" s="145">
        <v>293</v>
      </c>
      <c r="K17" s="175">
        <v>0.13300000000000001</v>
      </c>
      <c r="L17" s="293">
        <f t="shared" si="1"/>
        <v>102.65674814027631</v>
      </c>
      <c r="M17" s="296">
        <f t="shared" si="2"/>
        <v>105.18828451882844</v>
      </c>
      <c r="N17" s="296">
        <f t="shared" si="3"/>
        <v>98.316651501364888</v>
      </c>
      <c r="O17" s="299">
        <f t="shared" si="3"/>
        <v>137.38566552901023</v>
      </c>
      <c r="P17" s="297">
        <f t="shared" si="3"/>
        <v>140.05629529631577</v>
      </c>
      <c r="Q17" s="423">
        <f t="shared" si="0"/>
        <v>25</v>
      </c>
      <c r="R17" s="421">
        <f t="shared" si="0"/>
        <v>-62</v>
      </c>
      <c r="S17" s="421">
        <f t="shared" si="0"/>
        <v>-37</v>
      </c>
      <c r="T17" s="438">
        <f t="shared" si="0"/>
        <v>109.54000000000002</v>
      </c>
      <c r="U17" s="440">
        <f t="shared" si="0"/>
        <v>5.3274872744099949E-2</v>
      </c>
    </row>
    <row r="18" spans="1:21" s="178" customFormat="1" ht="19.5" customHeight="1" thickBot="1" x14ac:dyDescent="0.35">
      <c r="A18" s="529" t="s">
        <v>157</v>
      </c>
      <c r="B18" s="520">
        <v>1359</v>
      </c>
      <c r="C18" s="520">
        <v>1718</v>
      </c>
      <c r="D18" s="520">
        <v>3077</v>
      </c>
      <c r="E18" s="520">
        <v>546.21</v>
      </c>
      <c r="F18" s="426">
        <v>0.17799999999999999</v>
      </c>
      <c r="G18" s="425">
        <v>1169</v>
      </c>
      <c r="H18" s="425">
        <v>1615</v>
      </c>
      <c r="I18" s="425">
        <v>2784</v>
      </c>
      <c r="J18" s="425">
        <v>364</v>
      </c>
      <c r="K18" s="426">
        <v>0.13</v>
      </c>
      <c r="L18" s="530">
        <f t="shared" si="1"/>
        <v>116.25320786997433</v>
      </c>
      <c r="M18" s="424">
        <f t="shared" si="2"/>
        <v>94.004656577415602</v>
      </c>
      <c r="N18" s="424">
        <f t="shared" si="3"/>
        <v>110.52442528735634</v>
      </c>
      <c r="O18" s="531">
        <f t="shared" si="3"/>
        <v>150.05769230769232</v>
      </c>
      <c r="P18" s="532">
        <f t="shared" si="3"/>
        <v>136.92307692307691</v>
      </c>
      <c r="Q18" s="533">
        <f t="shared" si="0"/>
        <v>190</v>
      </c>
      <c r="R18" s="534">
        <f t="shared" si="0"/>
        <v>103</v>
      </c>
      <c r="S18" s="534">
        <f t="shared" si="0"/>
        <v>293</v>
      </c>
      <c r="T18" s="438">
        <f t="shared" si="0"/>
        <v>182.21000000000004</v>
      </c>
      <c r="U18" s="535">
        <f t="shared" si="0"/>
        <v>4.7999999999999987E-2</v>
      </c>
    </row>
    <row r="19" spans="1:21" s="311" customFormat="1" ht="19.5" customHeight="1" thickTop="1" thickBot="1" x14ac:dyDescent="0.35">
      <c r="A19" s="287" t="s">
        <v>67</v>
      </c>
      <c r="B19" s="305">
        <f t="shared" ref="B19:D19" si="4">SUM(B7:B18)</f>
        <v>9119</v>
      </c>
      <c r="C19" s="306">
        <f t="shared" si="4"/>
        <v>10881</v>
      </c>
      <c r="D19" s="306">
        <f t="shared" si="4"/>
        <v>20000</v>
      </c>
      <c r="E19" s="306">
        <f>SUM(E7:E18)</f>
        <v>3391.3900000000003</v>
      </c>
      <c r="F19" s="431">
        <f>SUM(F7:F18)/12</f>
        <v>0.17995507734081609</v>
      </c>
      <c r="G19" s="305">
        <f>SUM(G7:G18)</f>
        <v>8688</v>
      </c>
      <c r="H19" s="306">
        <f>SUM(H7:H18)</f>
        <v>10724</v>
      </c>
      <c r="I19" s="306">
        <f>SUM(I7:I18)</f>
        <v>19412</v>
      </c>
      <c r="J19" s="306">
        <f>SUM(J7:J18)</f>
        <v>3293</v>
      </c>
      <c r="K19" s="431">
        <f>SUM(K7:K18)/12</f>
        <v>0.17625000000000002</v>
      </c>
      <c r="L19" s="536">
        <f>B19/G19*100</f>
        <v>104.96086556169428</v>
      </c>
      <c r="M19" s="536">
        <f>C19/H19*100</f>
        <v>101.46400596792242</v>
      </c>
      <c r="N19" s="536">
        <f t="shared" si="3"/>
        <v>103.02905419328251</v>
      </c>
      <c r="O19" s="537">
        <f t="shared" si="3"/>
        <v>102.98785302156091</v>
      </c>
      <c r="P19" s="538">
        <f t="shared" si="3"/>
        <v>102.10217154088855</v>
      </c>
      <c r="Q19" s="539">
        <f t="shared" si="0"/>
        <v>431</v>
      </c>
      <c r="R19" s="539">
        <f t="shared" si="0"/>
        <v>157</v>
      </c>
      <c r="S19" s="539">
        <f t="shared" si="0"/>
        <v>588</v>
      </c>
      <c r="T19" s="539">
        <f t="shared" si="0"/>
        <v>98.390000000000327</v>
      </c>
      <c r="U19" s="540">
        <f t="shared" si="0"/>
        <v>3.7050773408160709E-3</v>
      </c>
    </row>
    <row r="20" spans="1:21" ht="9.75" customHeight="1" thickTop="1" thickBot="1" x14ac:dyDescent="0.35">
      <c r="T20" s="445"/>
      <c r="U20" s="447"/>
    </row>
    <row r="21" spans="1:21" s="313" customFormat="1" ht="32.25" customHeight="1" thickTop="1" thickBot="1" x14ac:dyDescent="0.35">
      <c r="A21" s="316" t="s">
        <v>181</v>
      </c>
      <c r="B21" s="314">
        <f>B19/12</f>
        <v>759.91666666666663</v>
      </c>
      <c r="C21" s="315">
        <f t="shared" ref="C21:U21" si="5">C19/12</f>
        <v>906.75</v>
      </c>
      <c r="D21" s="315">
        <f t="shared" si="5"/>
        <v>1666.6666666666667</v>
      </c>
      <c r="E21" s="315">
        <f t="shared" si="5"/>
        <v>282.61583333333334</v>
      </c>
      <c r="F21" s="432">
        <f>F19</f>
        <v>0.17995507734081609</v>
      </c>
      <c r="G21" s="314">
        <f t="shared" si="5"/>
        <v>724</v>
      </c>
      <c r="H21" s="315">
        <f t="shared" si="5"/>
        <v>893.66666666666663</v>
      </c>
      <c r="I21" s="315">
        <f t="shared" si="5"/>
        <v>1617.6666666666667</v>
      </c>
      <c r="J21" s="315">
        <f t="shared" si="5"/>
        <v>274.41666666666669</v>
      </c>
      <c r="K21" s="433">
        <f>K19</f>
        <v>0.17625000000000002</v>
      </c>
      <c r="L21" s="312"/>
      <c r="M21" s="312"/>
      <c r="N21" s="312"/>
      <c r="O21" s="312"/>
      <c r="P21" s="312"/>
      <c r="Q21" s="318">
        <f t="shared" si="5"/>
        <v>35.916666666666664</v>
      </c>
      <c r="R21" s="317">
        <f t="shared" si="5"/>
        <v>13.083333333333334</v>
      </c>
      <c r="S21" s="317">
        <f t="shared" si="5"/>
        <v>49</v>
      </c>
      <c r="T21" s="446">
        <f t="shared" si="0"/>
        <v>8.1991666666666561</v>
      </c>
      <c r="U21" s="441">
        <f t="shared" si="5"/>
        <v>3.0875644506800592E-4</v>
      </c>
    </row>
    <row r="22" spans="1:21" ht="15" thickTop="1" x14ac:dyDescent="0.3">
      <c r="A22" s="304"/>
    </row>
  </sheetData>
  <pageMargins left="0.7" right="0.7" top="0.75" bottom="0.75" header="0.3" footer="0.3"/>
  <pageSetup paperSize="9" scale="5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U22"/>
  <sheetViews>
    <sheetView zoomScaleNormal="100" workbookViewId="0">
      <selection activeCell="J26" sqref="J26"/>
    </sheetView>
  </sheetViews>
  <sheetFormatPr defaultRowHeight="14.4" x14ac:dyDescent="0.3"/>
  <cols>
    <col min="1" max="1" width="12.109375" customWidth="1"/>
    <col min="2" max="2" width="10.44140625" customWidth="1"/>
    <col min="3" max="3" width="10.88671875" customWidth="1"/>
    <col min="4" max="4" width="11" customWidth="1"/>
    <col min="5" max="5" width="11.5546875" customWidth="1"/>
    <col min="6" max="6" width="11" customWidth="1"/>
    <col min="7" max="7" width="11.33203125" customWidth="1"/>
    <col min="8" max="8" width="11" customWidth="1"/>
    <col min="9" max="9" width="13" customWidth="1"/>
    <col min="10" max="10" width="12" customWidth="1"/>
    <col min="11" max="11" width="11" customWidth="1"/>
    <col min="17" max="17" width="11.33203125" customWidth="1"/>
    <col min="18" max="18" width="11" customWidth="1"/>
    <col min="19" max="19" width="10.5546875" customWidth="1"/>
    <col min="20" max="20" width="11.44140625" customWidth="1"/>
  </cols>
  <sheetData>
    <row r="2" spans="1:21" ht="36.75" customHeight="1" x14ac:dyDescent="0.3">
      <c r="A2" s="280" t="s">
        <v>256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1"/>
      <c r="T2" s="281"/>
      <c r="U2" s="281"/>
    </row>
    <row r="3" spans="1:21" ht="15" thickBot="1" x14ac:dyDescent="0.35"/>
    <row r="4" spans="1:21" ht="33" customHeight="1" thickTop="1" thickBot="1" x14ac:dyDescent="0.35">
      <c r="A4" s="285"/>
      <c r="B4" s="283">
        <v>2025</v>
      </c>
      <c r="C4" s="283"/>
      <c r="D4" s="283"/>
      <c r="E4" s="283"/>
      <c r="F4" s="284"/>
      <c r="G4" s="282">
        <v>2024</v>
      </c>
      <c r="H4" s="283"/>
      <c r="I4" s="283"/>
      <c r="J4" s="283"/>
      <c r="K4" s="284"/>
      <c r="L4" s="282" t="s">
        <v>254</v>
      </c>
      <c r="M4" s="283"/>
      <c r="N4" s="283"/>
      <c r="O4" s="283"/>
      <c r="P4" s="284"/>
      <c r="Q4" s="282" t="s">
        <v>253</v>
      </c>
      <c r="R4" s="283"/>
      <c r="S4" s="283"/>
      <c r="T4" s="283"/>
      <c r="U4" s="284"/>
    </row>
    <row r="5" spans="1:21" ht="18.600000000000001" thickTop="1" x14ac:dyDescent="0.35">
      <c r="A5" s="288" t="s">
        <v>94</v>
      </c>
      <c r="B5" s="276" t="s">
        <v>179</v>
      </c>
      <c r="C5" s="274" t="s">
        <v>180</v>
      </c>
      <c r="D5" s="274" t="s">
        <v>121</v>
      </c>
      <c r="E5" s="427" t="s">
        <v>122</v>
      </c>
      <c r="F5" s="275" t="s">
        <v>162</v>
      </c>
      <c r="G5" s="276" t="s">
        <v>179</v>
      </c>
      <c r="H5" s="274" t="s">
        <v>180</v>
      </c>
      <c r="I5" s="274" t="s">
        <v>121</v>
      </c>
      <c r="J5" s="274" t="s">
        <v>122</v>
      </c>
      <c r="K5" s="275" t="s">
        <v>162</v>
      </c>
      <c r="L5" s="276" t="s">
        <v>179</v>
      </c>
      <c r="M5" s="274" t="s">
        <v>180</v>
      </c>
      <c r="N5" s="274" t="s">
        <v>121</v>
      </c>
      <c r="O5" s="274" t="s">
        <v>122</v>
      </c>
      <c r="P5" s="275" t="s">
        <v>162</v>
      </c>
      <c r="Q5" s="276" t="s">
        <v>179</v>
      </c>
      <c r="R5" s="274" t="s">
        <v>180</v>
      </c>
      <c r="S5" s="274" t="s">
        <v>121</v>
      </c>
      <c r="T5" s="274" t="s">
        <v>122</v>
      </c>
      <c r="U5" s="275" t="s">
        <v>162</v>
      </c>
    </row>
    <row r="6" spans="1:21" ht="15" thickBot="1" x14ac:dyDescent="0.35">
      <c r="A6" s="286"/>
      <c r="B6" s="279" t="s">
        <v>25</v>
      </c>
      <c r="C6" s="277" t="s">
        <v>25</v>
      </c>
      <c r="D6" s="277" t="s">
        <v>25</v>
      </c>
      <c r="E6" s="428" t="s">
        <v>124</v>
      </c>
      <c r="F6" s="278" t="s">
        <v>124</v>
      </c>
      <c r="G6" s="279" t="s">
        <v>25</v>
      </c>
      <c r="H6" s="277" t="s">
        <v>25</v>
      </c>
      <c r="I6" s="277" t="s">
        <v>25</v>
      </c>
      <c r="J6" s="277" t="s">
        <v>124</v>
      </c>
      <c r="K6" s="278" t="s">
        <v>124</v>
      </c>
      <c r="L6" s="279" t="s">
        <v>25</v>
      </c>
      <c r="M6" s="277" t="s">
        <v>25</v>
      </c>
      <c r="N6" s="277" t="s">
        <v>25</v>
      </c>
      <c r="O6" s="277" t="s">
        <v>124</v>
      </c>
      <c r="P6" s="278" t="s">
        <v>124</v>
      </c>
      <c r="Q6" s="279" t="s">
        <v>25</v>
      </c>
      <c r="R6" s="277" t="s">
        <v>25</v>
      </c>
      <c r="S6" s="277" t="s">
        <v>25</v>
      </c>
      <c r="T6" s="277" t="s">
        <v>124</v>
      </c>
      <c r="U6" s="278" t="s">
        <v>124</v>
      </c>
    </row>
    <row r="7" spans="1:21" ht="19.5" customHeight="1" thickTop="1" x14ac:dyDescent="0.3">
      <c r="A7" s="289" t="s">
        <v>149</v>
      </c>
      <c r="B7" s="144">
        <v>1060</v>
      </c>
      <c r="C7" s="144">
        <v>1242</v>
      </c>
      <c r="D7" s="144">
        <v>2302</v>
      </c>
      <c r="E7" s="429">
        <v>304.93159420289857</v>
      </c>
      <c r="F7" s="174">
        <v>0.13246376811594204</v>
      </c>
      <c r="G7" s="144">
        <v>1079</v>
      </c>
      <c r="H7" s="144">
        <v>1384</v>
      </c>
      <c r="I7" s="144">
        <v>2463</v>
      </c>
      <c r="J7" s="144">
        <v>441.99438273468155</v>
      </c>
      <c r="K7" s="174">
        <v>0.17945366737096285</v>
      </c>
      <c r="L7" s="300">
        <f>B7/G7*100</f>
        <v>98.239110287303049</v>
      </c>
      <c r="M7" s="300">
        <f>C7/H7*100</f>
        <v>89.739884393063591</v>
      </c>
      <c r="N7" s="301">
        <f>D7/I7*100</f>
        <v>93.463256191636219</v>
      </c>
      <c r="O7" s="298">
        <f>E7/J7*100</f>
        <v>68.989925237566098</v>
      </c>
      <c r="P7" s="297">
        <f>F7/K7*100</f>
        <v>73.815024265910225</v>
      </c>
      <c r="Q7" s="419">
        <f>B7-G7</f>
        <v>-19</v>
      </c>
      <c r="R7" s="419">
        <f>C7-H7</f>
        <v>-142</v>
      </c>
      <c r="S7" s="419">
        <f>D7-I7</f>
        <v>-161</v>
      </c>
      <c r="T7" s="437">
        <f>E7-J7</f>
        <v>-137.06278853178299</v>
      </c>
      <c r="U7" s="439">
        <f>F7-K7</f>
        <v>-4.6989899255020812E-2</v>
      </c>
    </row>
    <row r="8" spans="1:21" ht="19.5" customHeight="1" x14ac:dyDescent="0.3">
      <c r="A8" s="290" t="s">
        <v>150</v>
      </c>
      <c r="B8" s="145">
        <v>842</v>
      </c>
      <c r="C8" s="145">
        <v>991</v>
      </c>
      <c r="D8" s="145">
        <v>1833</v>
      </c>
      <c r="E8" s="430">
        <v>247.27501732768576</v>
      </c>
      <c r="F8" s="175">
        <v>0.13490180978051597</v>
      </c>
      <c r="G8" s="145">
        <v>691</v>
      </c>
      <c r="H8" s="145">
        <v>917</v>
      </c>
      <c r="I8" s="145">
        <v>1608</v>
      </c>
      <c r="J8" s="145">
        <v>291.85951401869158</v>
      </c>
      <c r="K8" s="175">
        <v>0.18150467289719627</v>
      </c>
      <c r="L8" s="293">
        <f>B8/G8*100</f>
        <v>121.85238784370478</v>
      </c>
      <c r="M8" s="296">
        <f>H8/C8*100</f>
        <v>92.532795156407673</v>
      </c>
      <c r="N8" s="296">
        <f>D8/I8*100</f>
        <v>113.99253731343283</v>
      </c>
      <c r="O8" s="299">
        <f>E8/J8*100</f>
        <v>84.723987209767472</v>
      </c>
      <c r="P8" s="297">
        <f>F8/K8*100</f>
        <v>74.324152445884394</v>
      </c>
      <c r="Q8" s="420">
        <f t="shared" ref="Q8:U21" si="0">B8-G8</f>
        <v>151</v>
      </c>
      <c r="R8" s="421">
        <f>C8-H8</f>
        <v>74</v>
      </c>
      <c r="S8" s="421">
        <f>D8-I8</f>
        <v>225</v>
      </c>
      <c r="T8" s="438">
        <f>E8-J8</f>
        <v>-44.584496691005825</v>
      </c>
      <c r="U8" s="440">
        <f>F8-K8</f>
        <v>-4.6602863116680299E-2</v>
      </c>
    </row>
    <row r="9" spans="1:21" ht="19.5" customHeight="1" x14ac:dyDescent="0.3">
      <c r="A9" s="290" t="s">
        <v>151</v>
      </c>
      <c r="B9" s="145">
        <v>546</v>
      </c>
      <c r="C9" s="145">
        <v>787</v>
      </c>
      <c r="D9" s="145">
        <v>1333</v>
      </c>
      <c r="E9" s="430">
        <v>223.67906385021604</v>
      </c>
      <c r="F9" s="175">
        <v>0.16780124819971196</v>
      </c>
      <c r="G9" s="145">
        <v>546</v>
      </c>
      <c r="H9" s="145">
        <v>770</v>
      </c>
      <c r="I9" s="145">
        <v>1316</v>
      </c>
      <c r="J9" s="145">
        <v>237.25906865098418</v>
      </c>
      <c r="K9" s="175">
        <v>0.18028804608737398</v>
      </c>
      <c r="L9" s="293">
        <f t="shared" ref="L9:L18" si="1">B9/G9*100</f>
        <v>100</v>
      </c>
      <c r="M9" s="296">
        <f t="shared" ref="M9:M18" si="2">H9/C9*100</f>
        <v>97.839898348157561</v>
      </c>
      <c r="N9" s="296">
        <f t="shared" ref="N9:P19" si="3">D9/I9*100</f>
        <v>101.2917933130699</v>
      </c>
      <c r="O9" s="299">
        <f t="shared" si="3"/>
        <v>94.276296843791144</v>
      </c>
      <c r="P9" s="297">
        <f t="shared" si="3"/>
        <v>93.073973478191405</v>
      </c>
      <c r="Q9" s="422">
        <f t="shared" si="0"/>
        <v>0</v>
      </c>
      <c r="R9" s="421">
        <f t="shared" si="0"/>
        <v>17</v>
      </c>
      <c r="S9" s="421">
        <f t="shared" si="0"/>
        <v>17</v>
      </c>
      <c r="T9" s="438">
        <f t="shared" si="0"/>
        <v>-13.580004800768137</v>
      </c>
      <c r="U9" s="440">
        <f t="shared" si="0"/>
        <v>-1.2486797887662021E-2</v>
      </c>
    </row>
    <row r="10" spans="1:21" ht="19.5" customHeight="1" x14ac:dyDescent="0.3">
      <c r="A10" s="290" t="s">
        <v>152</v>
      </c>
      <c r="B10" s="145">
        <v>274</v>
      </c>
      <c r="C10" s="145">
        <v>406</v>
      </c>
      <c r="D10" s="145">
        <v>680</v>
      </c>
      <c r="E10" s="430">
        <v>118.10726256983239</v>
      </c>
      <c r="F10" s="175">
        <v>0.1736871508379888</v>
      </c>
      <c r="G10" s="145">
        <v>169</v>
      </c>
      <c r="H10" s="145">
        <v>221</v>
      </c>
      <c r="I10" s="145">
        <v>390</v>
      </c>
      <c r="J10" s="145">
        <v>73.078498827208762</v>
      </c>
      <c r="K10" s="175">
        <v>0.18738076622361219</v>
      </c>
      <c r="L10" s="293">
        <f t="shared" si="1"/>
        <v>162.1301775147929</v>
      </c>
      <c r="M10" s="296">
        <f t="shared" si="2"/>
        <v>54.433497536945808</v>
      </c>
      <c r="N10" s="296">
        <f t="shared" si="3"/>
        <v>174.35897435897436</v>
      </c>
      <c r="O10" s="299">
        <f t="shared" si="3"/>
        <v>161.61697963869287</v>
      </c>
      <c r="P10" s="297">
        <f t="shared" si="3"/>
        <v>92.692091263367971</v>
      </c>
      <c r="Q10" s="422">
        <f t="shared" si="0"/>
        <v>105</v>
      </c>
      <c r="R10" s="421">
        <f t="shared" si="0"/>
        <v>185</v>
      </c>
      <c r="S10" s="421">
        <f t="shared" si="0"/>
        <v>290</v>
      </c>
      <c r="T10" s="438">
        <f t="shared" si="0"/>
        <v>45.028763742623624</v>
      </c>
      <c r="U10" s="440">
        <f t="shared" si="0"/>
        <v>-1.3693615385623387E-2</v>
      </c>
    </row>
    <row r="11" spans="1:21" ht="19.5" customHeight="1" x14ac:dyDescent="0.3">
      <c r="A11" s="290" t="s">
        <v>87</v>
      </c>
      <c r="B11" s="145">
        <v>196</v>
      </c>
      <c r="C11" s="145">
        <v>269</v>
      </c>
      <c r="D11" s="145">
        <v>465</v>
      </c>
      <c r="E11" s="430">
        <v>82.801984126984138</v>
      </c>
      <c r="F11" s="175">
        <v>0.1780687830687831</v>
      </c>
      <c r="G11" s="145">
        <v>179</v>
      </c>
      <c r="H11" s="145">
        <v>277</v>
      </c>
      <c r="I11" s="145">
        <v>456.0010000000002</v>
      </c>
      <c r="J11" s="145">
        <v>84.262496831042881</v>
      </c>
      <c r="K11" s="175">
        <v>0.18478577202910268</v>
      </c>
      <c r="L11" s="293">
        <f t="shared" si="1"/>
        <v>109.49720670391061</v>
      </c>
      <c r="M11" s="296">
        <f t="shared" si="2"/>
        <v>102.97397769516729</v>
      </c>
      <c r="N11" s="296">
        <f t="shared" si="3"/>
        <v>101.97346058451622</v>
      </c>
      <c r="O11" s="299">
        <f t="shared" si="3"/>
        <v>98.266710863093394</v>
      </c>
      <c r="P11" s="297">
        <f t="shared" si="3"/>
        <v>96.364985850067669</v>
      </c>
      <c r="Q11" s="423">
        <f t="shared" si="0"/>
        <v>17</v>
      </c>
      <c r="R11" s="421">
        <f t="shared" si="0"/>
        <v>-8</v>
      </c>
      <c r="S11" s="424">
        <f t="shared" si="0"/>
        <v>8.9989999999997963</v>
      </c>
      <c r="T11" s="438">
        <f t="shared" si="0"/>
        <v>-1.4605127040587433</v>
      </c>
      <c r="U11" s="440">
        <f t="shared" si="0"/>
        <v>-6.7169889603195809E-3</v>
      </c>
    </row>
    <row r="12" spans="1:21" ht="19.5" customHeight="1" x14ac:dyDescent="0.3">
      <c r="A12" s="290" t="s">
        <v>153</v>
      </c>
      <c r="B12" s="145">
        <v>26.000109900000098</v>
      </c>
      <c r="C12" s="145">
        <v>37.99990009999965</v>
      </c>
      <c r="D12" s="145">
        <v>64.000009999999747</v>
      </c>
      <c r="E12" s="430">
        <v>12.464293672650712</v>
      </c>
      <c r="F12" s="175">
        <v>0.19475455820476842</v>
      </c>
      <c r="G12" s="145">
        <v>57.998990000000049</v>
      </c>
      <c r="H12" s="145">
        <v>50.001009999999951</v>
      </c>
      <c r="I12" s="145">
        <v>108</v>
      </c>
      <c r="J12" s="145">
        <v>20.622315789473674</v>
      </c>
      <c r="K12" s="175">
        <v>0.19094736842105264</v>
      </c>
      <c r="L12" s="293">
        <f t="shared" si="1"/>
        <v>44.828556324860273</v>
      </c>
      <c r="M12" s="296">
        <f t="shared" si="2"/>
        <v>131.58195118518327</v>
      </c>
      <c r="N12" s="296">
        <f t="shared" si="3"/>
        <v>59.259268518518283</v>
      </c>
      <c r="O12" s="299">
        <f t="shared" si="3"/>
        <v>60.440804999276111</v>
      </c>
      <c r="P12" s="297">
        <f t="shared" si="3"/>
        <v>101.99384249974091</v>
      </c>
      <c r="Q12" s="423">
        <f t="shared" si="0"/>
        <v>-31.998880099999951</v>
      </c>
      <c r="R12" s="424">
        <f t="shared" si="0"/>
        <v>-12.001109900000301</v>
      </c>
      <c r="S12" s="424">
        <f t="shared" si="0"/>
        <v>-43.999990000000253</v>
      </c>
      <c r="T12" s="438">
        <f t="shared" si="0"/>
        <v>-8.1580221168229627</v>
      </c>
      <c r="U12" s="440">
        <f t="shared" si="0"/>
        <v>3.8071897837157753E-3</v>
      </c>
    </row>
    <row r="13" spans="1:21" ht="19.5" customHeight="1" x14ac:dyDescent="0.3">
      <c r="A13" s="290" t="s">
        <v>154</v>
      </c>
      <c r="B13" s="145">
        <v>33.010969999999361</v>
      </c>
      <c r="C13" s="145">
        <v>37.989020000000892</v>
      </c>
      <c r="D13" s="145">
        <v>70.999990000000253</v>
      </c>
      <c r="E13" s="430">
        <v>15.122508214896612</v>
      </c>
      <c r="F13" s="175">
        <v>0.21299310344827596</v>
      </c>
      <c r="G13" s="145">
        <v>16.012000000002445</v>
      </c>
      <c r="H13" s="145">
        <v>28.988999999997759</v>
      </c>
      <c r="I13" s="145">
        <v>45.001000000000204</v>
      </c>
      <c r="J13" s="145">
        <v>8.8793214014598902</v>
      </c>
      <c r="K13" s="175">
        <v>0.19731386861313868</v>
      </c>
      <c r="L13" s="293">
        <f t="shared" si="1"/>
        <v>206.16393954530551</v>
      </c>
      <c r="M13" s="296">
        <f t="shared" si="2"/>
        <v>76.308891358600661</v>
      </c>
      <c r="N13" s="296">
        <f t="shared" si="3"/>
        <v>157.77424946112293</v>
      </c>
      <c r="O13" s="299">
        <f t="shared" si="3"/>
        <v>170.31153092859384</v>
      </c>
      <c r="P13" s="297">
        <f t="shared" si="3"/>
        <v>107.94634201100106</v>
      </c>
      <c r="Q13" s="423">
        <f t="shared" si="0"/>
        <v>16.998969999996916</v>
      </c>
      <c r="R13" s="424">
        <f t="shared" si="0"/>
        <v>9.0000200000031327</v>
      </c>
      <c r="S13" s="424">
        <f t="shared" si="0"/>
        <v>25.998990000000049</v>
      </c>
      <c r="T13" s="438">
        <f t="shared" si="0"/>
        <v>6.2431868134367221</v>
      </c>
      <c r="U13" s="440">
        <f t="shared" si="0"/>
        <v>1.5679234835137279E-2</v>
      </c>
    </row>
    <row r="14" spans="1:21" ht="19.5" customHeight="1" x14ac:dyDescent="0.3">
      <c r="A14" s="290" t="s">
        <v>155</v>
      </c>
      <c r="B14" s="145">
        <v>30.997390000004089</v>
      </c>
      <c r="C14" s="145">
        <v>43.002609999995911</v>
      </c>
      <c r="D14" s="145">
        <v>74</v>
      </c>
      <c r="E14" s="430">
        <v>15.666442577030807</v>
      </c>
      <c r="F14" s="175">
        <v>0.21170868347338928</v>
      </c>
      <c r="G14" s="145">
        <v>27.002000000000407</v>
      </c>
      <c r="H14" s="145">
        <v>28.996999999999389</v>
      </c>
      <c r="I14" s="145">
        <v>55.998999999999796</v>
      </c>
      <c r="J14" s="145">
        <v>10.946338192019908</v>
      </c>
      <c r="K14" s="175">
        <v>0.19547381546134665</v>
      </c>
      <c r="L14" s="293">
        <f t="shared" si="1"/>
        <v>114.79664469299911</v>
      </c>
      <c r="M14" s="296">
        <f t="shared" si="2"/>
        <v>67.430790828747718</v>
      </c>
      <c r="N14" s="296">
        <f t="shared" si="3"/>
        <v>132.14521687887333</v>
      </c>
      <c r="O14" s="299">
        <f t="shared" si="3"/>
        <v>143.12039608324861</v>
      </c>
      <c r="P14" s="297">
        <f t="shared" si="3"/>
        <v>108.3053927062947</v>
      </c>
      <c r="Q14" s="423">
        <f t="shared" si="0"/>
        <v>3.9953900000036811</v>
      </c>
      <c r="R14" s="424">
        <f t="shared" si="0"/>
        <v>14.005609999996523</v>
      </c>
      <c r="S14" s="424">
        <f t="shared" si="0"/>
        <v>18.001000000000204</v>
      </c>
      <c r="T14" s="438">
        <f t="shared" si="0"/>
        <v>4.7201043850108988</v>
      </c>
      <c r="U14" s="440">
        <f t="shared" si="0"/>
        <v>1.623486801204263E-2</v>
      </c>
    </row>
    <row r="15" spans="1:21" ht="19.5" customHeight="1" x14ac:dyDescent="0.3">
      <c r="A15" s="290" t="s">
        <v>158</v>
      </c>
      <c r="B15" s="145">
        <v>66.000009999999747</v>
      </c>
      <c r="C15" s="145">
        <v>68.999990000000253</v>
      </c>
      <c r="D15" s="145">
        <v>135</v>
      </c>
      <c r="E15" s="430">
        <v>27.745926800472262</v>
      </c>
      <c r="F15" s="175">
        <v>0.20552538370720194</v>
      </c>
      <c r="G15" s="145">
        <v>86.001000000000204</v>
      </c>
      <c r="H15" s="145">
        <v>94.998999999999796</v>
      </c>
      <c r="I15" s="145">
        <v>181</v>
      </c>
      <c r="J15" s="145">
        <v>35.174926289926276</v>
      </c>
      <c r="K15" s="175">
        <v>0.19433660933660935</v>
      </c>
      <c r="L15" s="293">
        <f t="shared" si="1"/>
        <v>76.743305310402889</v>
      </c>
      <c r="M15" s="296">
        <f t="shared" si="2"/>
        <v>137.67973009851079</v>
      </c>
      <c r="N15" s="296">
        <f t="shared" si="3"/>
        <v>74.585635359116026</v>
      </c>
      <c r="O15" s="299">
        <f t="shared" si="3"/>
        <v>78.879843476511851</v>
      </c>
      <c r="P15" s="297">
        <f t="shared" si="3"/>
        <v>105.75741977221213</v>
      </c>
      <c r="Q15" s="423">
        <f t="shared" si="0"/>
        <v>-20.000990000000456</v>
      </c>
      <c r="R15" s="424">
        <f t="shared" si="0"/>
        <v>-25.999009999999544</v>
      </c>
      <c r="S15" s="424">
        <f t="shared" si="0"/>
        <v>-46</v>
      </c>
      <c r="T15" s="438">
        <f t="shared" si="0"/>
        <v>-7.4289994894540143</v>
      </c>
      <c r="U15" s="440">
        <f t="shared" si="0"/>
        <v>1.1188774370592597E-2</v>
      </c>
    </row>
    <row r="16" spans="1:21" ht="19.5" customHeight="1" x14ac:dyDescent="0.3">
      <c r="A16" s="290" t="s">
        <v>159</v>
      </c>
      <c r="B16" s="145">
        <v>393</v>
      </c>
      <c r="C16" s="145">
        <v>526</v>
      </c>
      <c r="D16" s="145">
        <v>919</v>
      </c>
      <c r="E16" s="430">
        <v>168.43575962187711</v>
      </c>
      <c r="F16" s="175">
        <v>0.18328156650911545</v>
      </c>
      <c r="G16" s="145">
        <v>336</v>
      </c>
      <c r="H16" s="145">
        <v>376</v>
      </c>
      <c r="I16" s="145">
        <v>712</v>
      </c>
      <c r="J16" s="145">
        <v>115.06071374335612</v>
      </c>
      <c r="K16" s="175">
        <v>0.16160212604403951</v>
      </c>
      <c r="L16" s="293">
        <f t="shared" si="1"/>
        <v>116.96428571428572</v>
      </c>
      <c r="M16" s="296">
        <f t="shared" si="2"/>
        <v>71.48288973384031</v>
      </c>
      <c r="N16" s="296">
        <f t="shared" si="3"/>
        <v>129.07303370786516</v>
      </c>
      <c r="O16" s="299">
        <f t="shared" si="3"/>
        <v>146.38859271947024</v>
      </c>
      <c r="P16" s="297">
        <f t="shared" si="3"/>
        <v>113.41531884250576</v>
      </c>
      <c r="Q16" s="423">
        <f t="shared" si="0"/>
        <v>57</v>
      </c>
      <c r="R16" s="421">
        <f t="shared" si="0"/>
        <v>150</v>
      </c>
      <c r="S16" s="421">
        <f t="shared" si="0"/>
        <v>207</v>
      </c>
      <c r="T16" s="438">
        <f t="shared" si="0"/>
        <v>53.375045878520993</v>
      </c>
      <c r="U16" s="440">
        <f t="shared" si="0"/>
        <v>2.1679440465075944E-2</v>
      </c>
    </row>
    <row r="17" spans="1:21" ht="19.5" customHeight="1" x14ac:dyDescent="0.3">
      <c r="A17" s="290" t="s">
        <v>156</v>
      </c>
      <c r="B17" s="145">
        <v>677</v>
      </c>
      <c r="C17" s="145">
        <v>852</v>
      </c>
      <c r="D17" s="145">
        <v>1529</v>
      </c>
      <c r="E17" s="430">
        <v>284.81428042572884</v>
      </c>
      <c r="F17" s="175">
        <v>0.18627487274409996</v>
      </c>
      <c r="G17" s="145">
        <v>712</v>
      </c>
      <c r="H17" s="145">
        <v>892</v>
      </c>
      <c r="I17" s="145">
        <v>1604</v>
      </c>
      <c r="J17" s="145">
        <v>214.06613284804365</v>
      </c>
      <c r="K17" s="175">
        <v>0.13345768880800726</v>
      </c>
      <c r="L17" s="293">
        <f t="shared" si="1"/>
        <v>95.084269662921344</v>
      </c>
      <c r="M17" s="296">
        <f t="shared" si="2"/>
        <v>104.69483568075117</v>
      </c>
      <c r="N17" s="296">
        <f t="shared" si="3"/>
        <v>95.32418952618454</v>
      </c>
      <c r="O17" s="299">
        <f t="shared" si="3"/>
        <v>133.04966864044127</v>
      </c>
      <c r="P17" s="297">
        <f t="shared" si="3"/>
        <v>139.5759767817317</v>
      </c>
      <c r="Q17" s="423">
        <f t="shared" si="0"/>
        <v>-35</v>
      </c>
      <c r="R17" s="421">
        <f t="shared" si="0"/>
        <v>-40</v>
      </c>
      <c r="S17" s="421">
        <f t="shared" si="0"/>
        <v>-75</v>
      </c>
      <c r="T17" s="438">
        <f t="shared" si="0"/>
        <v>70.748147577685188</v>
      </c>
      <c r="U17" s="440">
        <f t="shared" si="0"/>
        <v>5.2817183936092693E-2</v>
      </c>
    </row>
    <row r="18" spans="1:21" s="178" customFormat="1" ht="19.5" customHeight="1" thickBot="1" x14ac:dyDescent="0.35">
      <c r="A18" s="529" t="s">
        <v>157</v>
      </c>
      <c r="B18" s="425">
        <v>1104</v>
      </c>
      <c r="C18" s="425">
        <v>1235</v>
      </c>
      <c r="D18" s="425">
        <v>2339</v>
      </c>
      <c r="E18" s="541">
        <v>415.21000000000004</v>
      </c>
      <c r="F18" s="542">
        <v>0.17751603249251818</v>
      </c>
      <c r="G18" s="425">
        <v>1005</v>
      </c>
      <c r="H18" s="425">
        <v>1171</v>
      </c>
      <c r="I18" s="425">
        <v>2176</v>
      </c>
      <c r="J18" s="425">
        <v>284.84425287356322</v>
      </c>
      <c r="K18" s="426">
        <v>0.13019037356321839</v>
      </c>
      <c r="L18" s="530">
        <f t="shared" si="1"/>
        <v>109.85074626865672</v>
      </c>
      <c r="M18" s="424">
        <f t="shared" si="2"/>
        <v>94.817813765182194</v>
      </c>
      <c r="N18" s="424">
        <f t="shared" si="3"/>
        <v>107.49080882352942</v>
      </c>
      <c r="O18" s="531">
        <f t="shared" si="3"/>
        <v>145.76737842216659</v>
      </c>
      <c r="P18" s="532">
        <f t="shared" si="3"/>
        <v>136.35112000528918</v>
      </c>
      <c r="Q18" s="533">
        <f t="shared" si="0"/>
        <v>99</v>
      </c>
      <c r="R18" s="534">
        <f t="shared" si="0"/>
        <v>64</v>
      </c>
      <c r="S18" s="534">
        <f t="shared" si="0"/>
        <v>163</v>
      </c>
      <c r="T18" s="438">
        <f t="shared" si="0"/>
        <v>130.36574712643682</v>
      </c>
      <c r="U18" s="535">
        <f t="shared" si="0"/>
        <v>4.7325658929299796E-2</v>
      </c>
    </row>
    <row r="19" spans="1:21" s="311" customFormat="1" ht="19.5" customHeight="1" thickTop="1" thickBot="1" x14ac:dyDescent="0.35">
      <c r="A19" s="287" t="s">
        <v>67</v>
      </c>
      <c r="B19" s="305">
        <f t="shared" ref="B19:D19" si="4">SUM(B7:B18)</f>
        <v>5248.0084799000033</v>
      </c>
      <c r="C19" s="306">
        <f t="shared" si="4"/>
        <v>6495.9915200999967</v>
      </c>
      <c r="D19" s="306">
        <f t="shared" si="4"/>
        <v>11744</v>
      </c>
      <c r="E19" s="306">
        <f>SUM(E7:E18)</f>
        <v>1916.2541333902732</v>
      </c>
      <c r="F19" s="431">
        <f>SUM(F7:F18)/12</f>
        <v>0.17991474671519259</v>
      </c>
      <c r="G19" s="305">
        <f>SUM(G7:G18)</f>
        <v>4904.0139900000031</v>
      </c>
      <c r="H19" s="306">
        <f>SUM(H7:H18)</f>
        <v>6210.9860099999969</v>
      </c>
      <c r="I19" s="306">
        <f>SUM(I7:I18)</f>
        <v>11115.001</v>
      </c>
      <c r="J19" s="306">
        <f>SUM(J7:J18)</f>
        <v>1818.047962200452</v>
      </c>
      <c r="K19" s="431">
        <f>SUM(K7:K18)/12</f>
        <v>0.17639456457130506</v>
      </c>
      <c r="L19" s="536">
        <f>B19/G19*100</f>
        <v>107.01454952211505</v>
      </c>
      <c r="M19" s="536">
        <f>C19/H19*100</f>
        <v>104.58873212145588</v>
      </c>
      <c r="N19" s="536">
        <f t="shared" si="3"/>
        <v>105.65900983724607</v>
      </c>
      <c r="O19" s="537">
        <f t="shared" si="3"/>
        <v>105.40173709559117</v>
      </c>
      <c r="P19" s="538">
        <f t="shared" si="3"/>
        <v>101.99562960028994</v>
      </c>
      <c r="Q19" s="539">
        <f t="shared" si="0"/>
        <v>343.99448990000019</v>
      </c>
      <c r="R19" s="539">
        <f t="shared" si="0"/>
        <v>285.00551009999981</v>
      </c>
      <c r="S19" s="539">
        <f t="shared" si="0"/>
        <v>628.9989999999998</v>
      </c>
      <c r="T19" s="543">
        <f t="shared" si="0"/>
        <v>98.206171189821134</v>
      </c>
      <c r="U19" s="540">
        <f t="shared" si="0"/>
        <v>3.5201821438875236E-3</v>
      </c>
    </row>
    <row r="20" spans="1:21" ht="9.75" customHeight="1" thickTop="1" thickBot="1" x14ac:dyDescent="0.35">
      <c r="T20" s="445"/>
      <c r="U20" s="447"/>
    </row>
    <row r="21" spans="1:21" s="313" customFormat="1" ht="32.25" customHeight="1" thickTop="1" thickBot="1" x14ac:dyDescent="0.35">
      <c r="A21" s="316" t="s">
        <v>181</v>
      </c>
      <c r="B21" s="314">
        <f>B19/12</f>
        <v>437.33403999166694</v>
      </c>
      <c r="C21" s="315">
        <f t="shared" ref="C21:U21" si="5">C19/12</f>
        <v>541.33262667499969</v>
      </c>
      <c r="D21" s="315">
        <f t="shared" si="5"/>
        <v>978.66666666666663</v>
      </c>
      <c r="E21" s="315">
        <f t="shared" si="5"/>
        <v>159.68784444918944</v>
      </c>
      <c r="F21" s="432">
        <f>F19</f>
        <v>0.17991474671519259</v>
      </c>
      <c r="G21" s="314">
        <f t="shared" si="5"/>
        <v>408.66783250000026</v>
      </c>
      <c r="H21" s="315">
        <f t="shared" si="5"/>
        <v>517.58216749999974</v>
      </c>
      <c r="I21" s="315">
        <f t="shared" si="5"/>
        <v>926.25008333333335</v>
      </c>
      <c r="J21" s="315">
        <f t="shared" si="5"/>
        <v>151.50399685003768</v>
      </c>
      <c r="K21" s="433">
        <f>K19</f>
        <v>0.17639456457130506</v>
      </c>
      <c r="L21" s="312"/>
      <c r="M21" s="312"/>
      <c r="N21" s="312"/>
      <c r="O21" s="312"/>
      <c r="P21" s="312"/>
      <c r="Q21" s="318">
        <f t="shared" si="5"/>
        <v>28.666207491666682</v>
      </c>
      <c r="R21" s="317">
        <f t="shared" si="5"/>
        <v>23.750459174999985</v>
      </c>
      <c r="S21" s="317">
        <f t="shared" si="5"/>
        <v>52.416583333333314</v>
      </c>
      <c r="T21" s="446">
        <f t="shared" si="0"/>
        <v>8.1838475991517612</v>
      </c>
      <c r="U21" s="441">
        <f t="shared" si="5"/>
        <v>2.9334851199062695E-4</v>
      </c>
    </row>
    <row r="22" spans="1:21" ht="15" thickTop="1" x14ac:dyDescent="0.3">
      <c r="A22" s="304"/>
    </row>
  </sheetData>
  <pageMargins left="0.7" right="0.7" top="0.75" bottom="0.75" header="0.3" footer="0.3"/>
  <pageSetup paperSize="9" scale="5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U29"/>
  <sheetViews>
    <sheetView zoomScaleNormal="100" workbookViewId="0">
      <selection activeCell="H24" sqref="H24"/>
    </sheetView>
  </sheetViews>
  <sheetFormatPr defaultRowHeight="14.4" x14ac:dyDescent="0.3"/>
  <cols>
    <col min="1" max="1" width="12.109375" customWidth="1"/>
    <col min="2" max="2" width="10.44140625" customWidth="1"/>
    <col min="3" max="3" width="10.88671875" customWidth="1"/>
    <col min="4" max="4" width="11" customWidth="1"/>
    <col min="5" max="5" width="11.5546875" customWidth="1"/>
    <col min="6" max="6" width="11" customWidth="1"/>
    <col min="7" max="7" width="11.33203125" customWidth="1"/>
    <col min="8" max="8" width="11" customWidth="1"/>
    <col min="9" max="9" width="13" customWidth="1"/>
    <col min="10" max="10" width="12" customWidth="1"/>
    <col min="11" max="11" width="10.33203125" customWidth="1"/>
    <col min="17" max="17" width="11.33203125" customWidth="1"/>
    <col min="18" max="18" width="11" customWidth="1"/>
    <col min="19" max="19" width="10.5546875" customWidth="1"/>
    <col min="20" max="20" width="11.44140625" customWidth="1"/>
  </cols>
  <sheetData>
    <row r="2" spans="1:21" ht="36.75" customHeight="1" x14ac:dyDescent="0.3">
      <c r="A2" s="280" t="s">
        <v>255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1"/>
      <c r="T2" s="281"/>
      <c r="U2" s="281"/>
    </row>
    <row r="3" spans="1:21" ht="15" thickBot="1" x14ac:dyDescent="0.35"/>
    <row r="4" spans="1:21" ht="33" customHeight="1" thickTop="1" thickBot="1" x14ac:dyDescent="0.35">
      <c r="A4" s="285"/>
      <c r="B4" s="283">
        <v>2025</v>
      </c>
      <c r="C4" s="283"/>
      <c r="D4" s="283"/>
      <c r="E4" s="283"/>
      <c r="F4" s="284"/>
      <c r="G4" s="282">
        <v>2024</v>
      </c>
      <c r="H4" s="283"/>
      <c r="I4" s="283"/>
      <c r="J4" s="283"/>
      <c r="K4" s="284"/>
      <c r="L4" s="282" t="s">
        <v>254</v>
      </c>
      <c r="M4" s="283"/>
      <c r="N4" s="283"/>
      <c r="O4" s="283"/>
      <c r="P4" s="284"/>
      <c r="Q4" s="282" t="s">
        <v>253</v>
      </c>
      <c r="R4" s="283"/>
      <c r="S4" s="283"/>
      <c r="T4" s="283"/>
      <c r="U4" s="284"/>
    </row>
    <row r="5" spans="1:21" ht="18.600000000000001" thickTop="1" x14ac:dyDescent="0.35">
      <c r="A5" s="288" t="s">
        <v>94</v>
      </c>
      <c r="B5" s="276" t="s">
        <v>179</v>
      </c>
      <c r="C5" s="274" t="s">
        <v>180</v>
      </c>
      <c r="D5" s="274" t="s">
        <v>121</v>
      </c>
      <c r="E5" s="427" t="s">
        <v>122</v>
      </c>
      <c r="F5" s="275" t="s">
        <v>162</v>
      </c>
      <c r="G5" s="276" t="s">
        <v>179</v>
      </c>
      <c r="H5" s="274" t="s">
        <v>180</v>
      </c>
      <c r="I5" s="274" t="s">
        <v>121</v>
      </c>
      <c r="J5" s="274" t="s">
        <v>122</v>
      </c>
      <c r="K5" s="275" t="s">
        <v>162</v>
      </c>
      <c r="L5" s="276" t="s">
        <v>179</v>
      </c>
      <c r="M5" s="274" t="s">
        <v>180</v>
      </c>
      <c r="N5" s="274" t="s">
        <v>121</v>
      </c>
      <c r="O5" s="274" t="s">
        <v>122</v>
      </c>
      <c r="P5" s="275" t="s">
        <v>162</v>
      </c>
      <c r="Q5" s="276" t="s">
        <v>179</v>
      </c>
      <c r="R5" s="274" t="s">
        <v>180</v>
      </c>
      <c r="S5" s="274" t="s">
        <v>121</v>
      </c>
      <c r="T5" s="274" t="s">
        <v>122</v>
      </c>
      <c r="U5" s="275" t="s">
        <v>162</v>
      </c>
    </row>
    <row r="6" spans="1:21" ht="15" thickBot="1" x14ac:dyDescent="0.35">
      <c r="A6" s="286"/>
      <c r="B6" s="279" t="s">
        <v>25</v>
      </c>
      <c r="C6" s="277" t="s">
        <v>25</v>
      </c>
      <c r="D6" s="277" t="s">
        <v>25</v>
      </c>
      <c r="E6" s="428" t="s">
        <v>124</v>
      </c>
      <c r="F6" s="278" t="s">
        <v>124</v>
      </c>
      <c r="G6" s="279" t="s">
        <v>25</v>
      </c>
      <c r="H6" s="277" t="s">
        <v>25</v>
      </c>
      <c r="I6" s="277" t="s">
        <v>25</v>
      </c>
      <c r="J6" s="277" t="s">
        <v>124</v>
      </c>
      <c r="K6" s="278" t="s">
        <v>124</v>
      </c>
      <c r="L6" s="279" t="s">
        <v>25</v>
      </c>
      <c r="M6" s="277" t="s">
        <v>25</v>
      </c>
      <c r="N6" s="277" t="s">
        <v>25</v>
      </c>
      <c r="O6" s="277" t="s">
        <v>124</v>
      </c>
      <c r="P6" s="278" t="s">
        <v>124</v>
      </c>
      <c r="Q6" s="279" t="s">
        <v>25</v>
      </c>
      <c r="R6" s="277" t="s">
        <v>25</v>
      </c>
      <c r="S6" s="277" t="s">
        <v>25</v>
      </c>
      <c r="T6" s="277" t="s">
        <v>124</v>
      </c>
      <c r="U6" s="278" t="s">
        <v>124</v>
      </c>
    </row>
    <row r="7" spans="1:21" ht="19.5" customHeight="1" thickTop="1" x14ac:dyDescent="0.3">
      <c r="A7" s="289" t="s">
        <v>149</v>
      </c>
      <c r="B7" s="291">
        <v>315</v>
      </c>
      <c r="C7" s="294">
        <v>419</v>
      </c>
      <c r="D7" s="294">
        <v>734</v>
      </c>
      <c r="E7" s="434">
        <v>97.228405797101459</v>
      </c>
      <c r="F7" s="435">
        <v>0.13246376811594204</v>
      </c>
      <c r="G7" s="291">
        <v>420</v>
      </c>
      <c r="H7" s="294">
        <v>430</v>
      </c>
      <c r="I7" s="302">
        <v>850</v>
      </c>
      <c r="J7" s="434">
        <v>152.53561726531842</v>
      </c>
      <c r="K7" s="435">
        <v>0.17945366737096285</v>
      </c>
      <c r="L7" s="300">
        <f>B7/G7*100</f>
        <v>75</v>
      </c>
      <c r="M7" s="300">
        <f>C7/H7*100</f>
        <v>97.441860465116278</v>
      </c>
      <c r="N7" s="301">
        <f>D7/I7*100</f>
        <v>86.352941176470594</v>
      </c>
      <c r="O7" s="298">
        <f>E7/J7*100</f>
        <v>63.741444483738938</v>
      </c>
      <c r="P7" s="297">
        <f>F7/K7*100</f>
        <v>73.815024265910225</v>
      </c>
      <c r="Q7" s="419">
        <f>B7-G7</f>
        <v>-105</v>
      </c>
      <c r="R7" s="419">
        <f>C7-H7</f>
        <v>-11</v>
      </c>
      <c r="S7" s="419">
        <f>D7-I7</f>
        <v>-116</v>
      </c>
      <c r="T7" s="437">
        <f>E7-J7</f>
        <v>-55.307211468216963</v>
      </c>
      <c r="U7" s="439">
        <f>F7-K7</f>
        <v>-4.6989899255020812E-2</v>
      </c>
    </row>
    <row r="8" spans="1:21" ht="19.5" customHeight="1" x14ac:dyDescent="0.3">
      <c r="A8" s="290" t="s">
        <v>150</v>
      </c>
      <c r="B8" s="292">
        <v>354</v>
      </c>
      <c r="C8" s="295">
        <v>410</v>
      </c>
      <c r="D8" s="295">
        <v>764</v>
      </c>
      <c r="E8" s="296">
        <v>103.0649826723142</v>
      </c>
      <c r="F8" s="436">
        <v>0.13490180978051597</v>
      </c>
      <c r="G8" s="292">
        <v>272</v>
      </c>
      <c r="H8" s="295">
        <v>260</v>
      </c>
      <c r="I8" s="303">
        <v>532</v>
      </c>
      <c r="J8" s="296">
        <v>96.560485981308418</v>
      </c>
      <c r="K8" s="436">
        <v>0.18150467289719627</v>
      </c>
      <c r="L8" s="293">
        <f>B8/G8*100</f>
        <v>130.14705882352942</v>
      </c>
      <c r="M8" s="296">
        <f>H8/C8*100</f>
        <v>63.414634146341463</v>
      </c>
      <c r="N8" s="296">
        <f>D8/I8*100</f>
        <v>143.60902255639098</v>
      </c>
      <c r="O8" s="299">
        <f>E8/J8*100</f>
        <v>106.73618885085654</v>
      </c>
      <c r="P8" s="297">
        <f>F8/K8*100</f>
        <v>74.324152445884394</v>
      </c>
      <c r="Q8" s="420">
        <f t="shared" ref="Q8:Q19" si="0">B8-G8</f>
        <v>82</v>
      </c>
      <c r="R8" s="421">
        <f>C8-H8</f>
        <v>150</v>
      </c>
      <c r="S8" s="421">
        <f>D8-I8</f>
        <v>232</v>
      </c>
      <c r="T8" s="438">
        <f>E8-J8</f>
        <v>6.5044966910057838</v>
      </c>
      <c r="U8" s="440">
        <f>F8-K8</f>
        <v>-4.6602863116680299E-2</v>
      </c>
    </row>
    <row r="9" spans="1:21" ht="19.5" customHeight="1" x14ac:dyDescent="0.3">
      <c r="A9" s="290" t="s">
        <v>151</v>
      </c>
      <c r="B9" s="292">
        <v>339</v>
      </c>
      <c r="C9" s="295">
        <v>411</v>
      </c>
      <c r="D9" s="295">
        <v>750</v>
      </c>
      <c r="E9" s="296">
        <v>125.85093614978395</v>
      </c>
      <c r="F9" s="436">
        <v>0.16780124819971193</v>
      </c>
      <c r="G9" s="292">
        <v>338</v>
      </c>
      <c r="H9" s="295">
        <v>429</v>
      </c>
      <c r="I9" s="303">
        <v>767</v>
      </c>
      <c r="J9" s="296">
        <v>138.28093134901584</v>
      </c>
      <c r="K9" s="436">
        <v>0.18028804608737398</v>
      </c>
      <c r="L9" s="293">
        <f t="shared" ref="L9:L18" si="1">B9/G9*100</f>
        <v>100.29585798816566</v>
      </c>
      <c r="M9" s="296">
        <f t="shared" ref="M9:M18" si="2">H9/C9*100</f>
        <v>104.37956204379562</v>
      </c>
      <c r="N9" s="296">
        <f t="shared" ref="N9:N19" si="3">D9/I9*100</f>
        <v>97.783572359843546</v>
      </c>
      <c r="O9" s="299">
        <f t="shared" ref="O9:P19" si="4">E9/J9*100</f>
        <v>91.011056204228865</v>
      </c>
      <c r="P9" s="297">
        <f t="shared" ref="P9:P18" si="5">F9/K9*100</f>
        <v>93.073973478191391</v>
      </c>
      <c r="Q9" s="422">
        <f t="shared" si="0"/>
        <v>1</v>
      </c>
      <c r="R9" s="421">
        <f t="shared" ref="R9:T21" si="6">C9-H9</f>
        <v>-18</v>
      </c>
      <c r="S9" s="421">
        <f t="shared" si="6"/>
        <v>-17</v>
      </c>
      <c r="T9" s="438">
        <f t="shared" si="6"/>
        <v>-12.429995199231897</v>
      </c>
      <c r="U9" s="440">
        <f t="shared" ref="U9:U19" si="7">F9-K9</f>
        <v>-1.2486797887662049E-2</v>
      </c>
    </row>
    <row r="10" spans="1:21" ht="19.5" customHeight="1" x14ac:dyDescent="0.3">
      <c r="A10" s="290" t="s">
        <v>152</v>
      </c>
      <c r="B10" s="292">
        <v>367</v>
      </c>
      <c r="C10" s="295">
        <v>385</v>
      </c>
      <c r="D10" s="295">
        <v>752</v>
      </c>
      <c r="E10" s="296">
        <v>130.61273743016761</v>
      </c>
      <c r="F10" s="436">
        <v>0.17368715083798883</v>
      </c>
      <c r="G10" s="292">
        <v>448</v>
      </c>
      <c r="H10" s="295">
        <v>441</v>
      </c>
      <c r="I10" s="303">
        <v>889</v>
      </c>
      <c r="J10" s="296">
        <v>166.58150117279123</v>
      </c>
      <c r="K10" s="436">
        <v>0.18738076622361219</v>
      </c>
      <c r="L10" s="293">
        <f t="shared" si="1"/>
        <v>81.919642857142861</v>
      </c>
      <c r="M10" s="296">
        <f t="shared" si="2"/>
        <v>114.54545454545455</v>
      </c>
      <c r="N10" s="296">
        <f t="shared" si="3"/>
        <v>84.58942632170978</v>
      </c>
      <c r="O10" s="299">
        <f t="shared" si="4"/>
        <v>78.407708245278656</v>
      </c>
      <c r="P10" s="297">
        <f t="shared" si="5"/>
        <v>92.692091263367999</v>
      </c>
      <c r="Q10" s="422">
        <f t="shared" si="0"/>
        <v>-81</v>
      </c>
      <c r="R10" s="421">
        <f t="shared" si="6"/>
        <v>-56</v>
      </c>
      <c r="S10" s="421">
        <f t="shared" si="6"/>
        <v>-137</v>
      </c>
      <c r="T10" s="438">
        <f t="shared" si="6"/>
        <v>-35.968763742623622</v>
      </c>
      <c r="U10" s="440">
        <f t="shared" si="7"/>
        <v>-1.3693615385623359E-2</v>
      </c>
    </row>
    <row r="11" spans="1:21" ht="19.5" customHeight="1" x14ac:dyDescent="0.3">
      <c r="A11" s="290" t="s">
        <v>87</v>
      </c>
      <c r="B11" s="293">
        <v>311</v>
      </c>
      <c r="C11" s="295">
        <v>358</v>
      </c>
      <c r="D11" s="296">
        <v>669</v>
      </c>
      <c r="E11" s="296">
        <v>119.12801587301587</v>
      </c>
      <c r="F11" s="436">
        <v>0.17806878306878307</v>
      </c>
      <c r="G11" s="293">
        <v>349.9989999999998</v>
      </c>
      <c r="H11" s="295">
        <v>431</v>
      </c>
      <c r="I11" s="303">
        <v>780.9989999999998</v>
      </c>
      <c r="J11" s="296">
        <v>144.31750316895713</v>
      </c>
      <c r="K11" s="436">
        <v>0.18478577202910268</v>
      </c>
      <c r="L11" s="293">
        <f t="shared" si="1"/>
        <v>88.857396735419286</v>
      </c>
      <c r="M11" s="296">
        <f t="shared" si="2"/>
        <v>120.39106145251397</v>
      </c>
      <c r="N11" s="296">
        <f t="shared" si="3"/>
        <v>85.659520690807568</v>
      </c>
      <c r="O11" s="299">
        <f t="shared" si="4"/>
        <v>82.545784992932482</v>
      </c>
      <c r="P11" s="297">
        <f t="shared" si="5"/>
        <v>96.364985850067654</v>
      </c>
      <c r="Q11" s="423">
        <f t="shared" si="0"/>
        <v>-38.998999999999796</v>
      </c>
      <c r="R11" s="421">
        <f t="shared" si="6"/>
        <v>-73</v>
      </c>
      <c r="S11" s="424">
        <f t="shared" si="6"/>
        <v>-111.9989999999998</v>
      </c>
      <c r="T11" s="438">
        <f t="shared" si="6"/>
        <v>-25.189487295941262</v>
      </c>
      <c r="U11" s="440">
        <f t="shared" si="7"/>
        <v>-6.7169889603196087E-3</v>
      </c>
    </row>
    <row r="12" spans="1:21" ht="19.5" customHeight="1" x14ac:dyDescent="0.3">
      <c r="A12" s="290" t="s">
        <v>153</v>
      </c>
      <c r="B12" s="293">
        <v>291.9998900999999</v>
      </c>
      <c r="C12" s="296">
        <v>357.00009990000035</v>
      </c>
      <c r="D12" s="296">
        <v>648.99999000000025</v>
      </c>
      <c r="E12" s="296">
        <v>126.3957063273493</v>
      </c>
      <c r="F12" s="436">
        <v>0.19475455820476861</v>
      </c>
      <c r="G12" s="293">
        <v>260.00100999999995</v>
      </c>
      <c r="H12" s="296">
        <v>391.99899000000005</v>
      </c>
      <c r="I12" s="303">
        <v>652</v>
      </c>
      <c r="J12" s="296">
        <v>124.49768421052633</v>
      </c>
      <c r="K12" s="436">
        <v>0.19094736842105264</v>
      </c>
      <c r="L12" s="293">
        <f t="shared" si="1"/>
        <v>112.30721376813111</v>
      </c>
      <c r="M12" s="296">
        <f t="shared" si="2"/>
        <v>109.80360792890626</v>
      </c>
      <c r="N12" s="296">
        <f t="shared" si="3"/>
        <v>99.539875766871205</v>
      </c>
      <c r="O12" s="299">
        <f t="shared" si="4"/>
        <v>101.52454411410048</v>
      </c>
      <c r="P12" s="297">
        <f t="shared" si="5"/>
        <v>101.99384249974099</v>
      </c>
      <c r="Q12" s="423">
        <f t="shared" si="0"/>
        <v>31.998880099999951</v>
      </c>
      <c r="R12" s="424">
        <f t="shared" si="6"/>
        <v>-34.998890099999699</v>
      </c>
      <c r="S12" s="424">
        <f t="shared" si="6"/>
        <v>-3.0000099999997474</v>
      </c>
      <c r="T12" s="438">
        <f t="shared" si="6"/>
        <v>1.8980221168229718</v>
      </c>
      <c r="U12" s="440">
        <f t="shared" si="7"/>
        <v>3.8071897837159696E-3</v>
      </c>
    </row>
    <row r="13" spans="1:21" ht="19.5" customHeight="1" x14ac:dyDescent="0.3">
      <c r="A13" s="290" t="s">
        <v>154</v>
      </c>
      <c r="B13" s="293">
        <v>361.98903000000064</v>
      </c>
      <c r="C13" s="296">
        <v>292.01097999999911</v>
      </c>
      <c r="D13" s="296">
        <v>654.00000999999975</v>
      </c>
      <c r="E13" s="296">
        <v>139.29749178510338</v>
      </c>
      <c r="F13" s="436">
        <v>0.21299310344827585</v>
      </c>
      <c r="G13" s="293">
        <v>327.98799999999756</v>
      </c>
      <c r="H13" s="296">
        <v>312.01100000000224</v>
      </c>
      <c r="I13" s="303">
        <v>639.9989999999998</v>
      </c>
      <c r="J13" s="296">
        <v>126.28067859854011</v>
      </c>
      <c r="K13" s="436">
        <v>0.19731386861313868</v>
      </c>
      <c r="L13" s="293">
        <f t="shared" si="1"/>
        <v>110.36654694684054</v>
      </c>
      <c r="M13" s="296">
        <f t="shared" si="2"/>
        <v>106.84906437422428</v>
      </c>
      <c r="N13" s="296">
        <f t="shared" si="3"/>
        <v>102.18766123072068</v>
      </c>
      <c r="O13" s="299">
        <f t="shared" si="4"/>
        <v>110.3078422851568</v>
      </c>
      <c r="P13" s="297">
        <f t="shared" si="5"/>
        <v>107.94634201100102</v>
      </c>
      <c r="Q13" s="423">
        <f t="shared" si="0"/>
        <v>34.001030000003084</v>
      </c>
      <c r="R13" s="424">
        <f t="shared" si="6"/>
        <v>-20.000020000003133</v>
      </c>
      <c r="S13" s="424">
        <f t="shared" si="6"/>
        <v>14.001009999999951</v>
      </c>
      <c r="T13" s="438">
        <f t="shared" si="6"/>
        <v>13.016813186563269</v>
      </c>
      <c r="U13" s="440">
        <f t="shared" si="7"/>
        <v>1.5679234835137168E-2</v>
      </c>
    </row>
    <row r="14" spans="1:21" ht="19.5" customHeight="1" x14ac:dyDescent="0.3">
      <c r="A14" s="290" t="s">
        <v>155</v>
      </c>
      <c r="B14" s="293">
        <v>302.00260999999591</v>
      </c>
      <c r="C14" s="296">
        <v>337.99739000000409</v>
      </c>
      <c r="D14" s="296">
        <v>640</v>
      </c>
      <c r="E14" s="296">
        <v>135.49355742296919</v>
      </c>
      <c r="F14" s="436">
        <v>0.21170868347338936</v>
      </c>
      <c r="G14" s="293">
        <v>389.99799999999959</v>
      </c>
      <c r="H14" s="296">
        <v>356.00300000000061</v>
      </c>
      <c r="I14" s="303">
        <v>746.0010000000002</v>
      </c>
      <c r="J14" s="296">
        <v>145.8236618079801</v>
      </c>
      <c r="K14" s="436">
        <v>0.19547381546134665</v>
      </c>
      <c r="L14" s="293">
        <f t="shared" si="1"/>
        <v>77.436963779300456</v>
      </c>
      <c r="M14" s="296">
        <f t="shared" si="2"/>
        <v>105.32714468593865</v>
      </c>
      <c r="N14" s="296">
        <f t="shared" si="3"/>
        <v>85.790769717466844</v>
      </c>
      <c r="O14" s="299">
        <f t="shared" si="4"/>
        <v>92.91603004825545</v>
      </c>
      <c r="P14" s="297">
        <f t="shared" si="5"/>
        <v>108.30539270629474</v>
      </c>
      <c r="Q14" s="423">
        <f t="shared" si="0"/>
        <v>-87.995390000003681</v>
      </c>
      <c r="R14" s="424">
        <f t="shared" si="6"/>
        <v>-18.005609999996523</v>
      </c>
      <c r="S14" s="424">
        <f t="shared" si="6"/>
        <v>-106.0010000000002</v>
      </c>
      <c r="T14" s="438">
        <f t="shared" si="6"/>
        <v>-10.330104385010912</v>
      </c>
      <c r="U14" s="440">
        <f t="shared" si="7"/>
        <v>1.6234868012042714E-2</v>
      </c>
    </row>
    <row r="15" spans="1:21" ht="19.5" customHeight="1" x14ac:dyDescent="0.3">
      <c r="A15" s="290" t="s">
        <v>158</v>
      </c>
      <c r="B15" s="293">
        <v>402.99999000000025</v>
      </c>
      <c r="C15" s="296">
        <v>309.00000999999975</v>
      </c>
      <c r="D15" s="295">
        <v>712</v>
      </c>
      <c r="E15" s="296">
        <v>146.33407319952775</v>
      </c>
      <c r="F15" s="436">
        <v>0.20552538370720191</v>
      </c>
      <c r="G15" s="293">
        <v>321.9989999999998</v>
      </c>
      <c r="H15" s="296">
        <v>311.0010000000002</v>
      </c>
      <c r="I15" s="303">
        <v>633</v>
      </c>
      <c r="J15" s="296">
        <v>123.01507371007372</v>
      </c>
      <c r="K15" s="436">
        <v>0.19433660933660935</v>
      </c>
      <c r="L15" s="293">
        <f t="shared" si="1"/>
        <v>125.15566507970537</v>
      </c>
      <c r="M15" s="296">
        <f t="shared" si="2"/>
        <v>100.64756955833123</v>
      </c>
      <c r="N15" s="296">
        <f t="shared" si="3"/>
        <v>112.48025276461296</v>
      </c>
      <c r="O15" s="299">
        <f t="shared" si="4"/>
        <v>118.95621307711693</v>
      </c>
      <c r="P15" s="297">
        <f t="shared" si="5"/>
        <v>105.75741977221212</v>
      </c>
      <c r="Q15" s="423">
        <f t="shared" si="0"/>
        <v>81.000990000000456</v>
      </c>
      <c r="R15" s="424">
        <f t="shared" si="6"/>
        <v>-2.0009900000004563</v>
      </c>
      <c r="S15" s="424">
        <f t="shared" si="6"/>
        <v>79</v>
      </c>
      <c r="T15" s="438">
        <f t="shared" si="6"/>
        <v>23.318999489454029</v>
      </c>
      <c r="U15" s="440">
        <f t="shared" si="7"/>
        <v>1.1188774370592569E-2</v>
      </c>
    </row>
    <row r="16" spans="1:21" ht="19.5" customHeight="1" x14ac:dyDescent="0.3">
      <c r="A16" s="290" t="s">
        <v>159</v>
      </c>
      <c r="B16" s="292">
        <v>282</v>
      </c>
      <c r="C16" s="295">
        <v>280</v>
      </c>
      <c r="D16" s="295">
        <v>562</v>
      </c>
      <c r="E16" s="296">
        <v>103.00424037812289</v>
      </c>
      <c r="F16" s="436">
        <v>0.18328156650911545</v>
      </c>
      <c r="G16" s="293">
        <v>263</v>
      </c>
      <c r="H16" s="296">
        <v>342</v>
      </c>
      <c r="I16" s="303">
        <v>605</v>
      </c>
      <c r="J16" s="296">
        <v>97.769286256643895</v>
      </c>
      <c r="K16" s="436">
        <v>0.16160212604403951</v>
      </c>
      <c r="L16" s="293">
        <f t="shared" si="1"/>
        <v>107.22433460076046</v>
      </c>
      <c r="M16" s="296">
        <f t="shared" si="2"/>
        <v>122.14285714285715</v>
      </c>
      <c r="N16" s="296">
        <f t="shared" si="3"/>
        <v>92.892561983471083</v>
      </c>
      <c r="O16" s="299">
        <f t="shared" si="4"/>
        <v>105.35439535452602</v>
      </c>
      <c r="P16" s="297">
        <f t="shared" si="5"/>
        <v>113.41531884250576</v>
      </c>
      <c r="Q16" s="423">
        <f t="shared" si="0"/>
        <v>19</v>
      </c>
      <c r="R16" s="421">
        <f t="shared" si="6"/>
        <v>-62</v>
      </c>
      <c r="S16" s="421">
        <f t="shared" si="6"/>
        <v>-43</v>
      </c>
      <c r="T16" s="438">
        <f t="shared" si="6"/>
        <v>5.2349541214789923</v>
      </c>
      <c r="U16" s="440">
        <f t="shared" si="7"/>
        <v>2.1679440465075944E-2</v>
      </c>
    </row>
    <row r="17" spans="1:21" ht="19.5" customHeight="1" x14ac:dyDescent="0.3">
      <c r="A17" s="290" t="s">
        <v>156</v>
      </c>
      <c r="B17" s="292">
        <v>289</v>
      </c>
      <c r="C17" s="295">
        <v>343</v>
      </c>
      <c r="D17" s="295">
        <v>632</v>
      </c>
      <c r="E17" s="296">
        <v>117.72571957427117</v>
      </c>
      <c r="F17" s="436">
        <v>0.18627487274409996</v>
      </c>
      <c r="G17" s="293">
        <v>229</v>
      </c>
      <c r="H17" s="296">
        <v>365</v>
      </c>
      <c r="I17" s="303">
        <v>594</v>
      </c>
      <c r="J17" s="296">
        <v>79.27386715195631</v>
      </c>
      <c r="K17" s="436">
        <v>0.13345768880800726</v>
      </c>
      <c r="L17" s="293">
        <f t="shared" si="1"/>
        <v>126.20087336244541</v>
      </c>
      <c r="M17" s="296">
        <f t="shared" si="2"/>
        <v>106.4139941690962</v>
      </c>
      <c r="N17" s="296">
        <f t="shared" si="3"/>
        <v>106.39730639730641</v>
      </c>
      <c r="O17" s="299">
        <f t="shared" si="4"/>
        <v>148.5050796734923</v>
      </c>
      <c r="P17" s="297">
        <f t="shared" si="5"/>
        <v>139.5759767817317</v>
      </c>
      <c r="Q17" s="423">
        <f t="shared" si="0"/>
        <v>60</v>
      </c>
      <c r="R17" s="421">
        <f t="shared" si="6"/>
        <v>-22</v>
      </c>
      <c r="S17" s="421">
        <f t="shared" si="6"/>
        <v>38</v>
      </c>
      <c r="T17" s="438">
        <f t="shared" si="6"/>
        <v>38.451852422314857</v>
      </c>
      <c r="U17" s="440">
        <f t="shared" si="7"/>
        <v>5.2817183936092693E-2</v>
      </c>
    </row>
    <row r="18" spans="1:21" s="457" customFormat="1" ht="19.5" customHeight="1" thickBot="1" x14ac:dyDescent="0.35">
      <c r="A18" s="529" t="s">
        <v>157</v>
      </c>
      <c r="B18" s="544">
        <v>255</v>
      </c>
      <c r="C18" s="545">
        <v>483</v>
      </c>
      <c r="D18" s="545">
        <v>738</v>
      </c>
      <c r="E18" s="546">
        <v>131</v>
      </c>
      <c r="F18" s="547">
        <v>0.17751381215469614</v>
      </c>
      <c r="G18" s="548">
        <v>164</v>
      </c>
      <c r="H18" s="549">
        <v>444</v>
      </c>
      <c r="I18" s="550">
        <v>608</v>
      </c>
      <c r="J18" s="546">
        <v>79.155747126436779</v>
      </c>
      <c r="K18" s="547">
        <v>0.13019037356321839</v>
      </c>
      <c r="L18" s="530">
        <f t="shared" si="1"/>
        <v>155.48780487804879</v>
      </c>
      <c r="M18" s="424">
        <f t="shared" si="2"/>
        <v>91.925465838509311</v>
      </c>
      <c r="N18" s="424">
        <f t="shared" si="3"/>
        <v>121.38157894736842</v>
      </c>
      <c r="O18" s="531">
        <f t="shared" si="4"/>
        <v>165.49651131553534</v>
      </c>
      <c r="P18" s="532">
        <f t="shared" si="5"/>
        <v>136.34941455060672</v>
      </c>
      <c r="Q18" s="533">
        <f t="shared" si="0"/>
        <v>91</v>
      </c>
      <c r="R18" s="534">
        <f t="shared" si="6"/>
        <v>39</v>
      </c>
      <c r="S18" s="534">
        <f t="shared" si="6"/>
        <v>130</v>
      </c>
      <c r="T18" s="438">
        <f t="shared" si="6"/>
        <v>51.844252873563221</v>
      </c>
      <c r="U18" s="535">
        <f t="shared" si="7"/>
        <v>4.7323438591477751E-2</v>
      </c>
    </row>
    <row r="19" spans="1:21" s="311" customFormat="1" ht="19.5" customHeight="1" thickTop="1" thickBot="1" x14ac:dyDescent="0.35">
      <c r="A19" s="287" t="s">
        <v>67</v>
      </c>
      <c r="B19" s="305">
        <f t="shared" ref="B19:D19" si="8">SUM(B7:B18)</f>
        <v>3870.9915200999967</v>
      </c>
      <c r="C19" s="306">
        <f t="shared" si="8"/>
        <v>4385.0084799000033</v>
      </c>
      <c r="D19" s="306">
        <f t="shared" si="8"/>
        <v>8256</v>
      </c>
      <c r="E19" s="306">
        <f>SUM(E7:E18)</f>
        <v>1475.1358666097267</v>
      </c>
      <c r="F19" s="442">
        <f>SUM(F7:F18)/12</f>
        <v>0.17991456168704076</v>
      </c>
      <c r="G19" s="305">
        <f>SUM(G7:G18)</f>
        <v>3783.9850099999967</v>
      </c>
      <c r="H19" s="306">
        <f>SUM(H7:H18)</f>
        <v>4513.0139900000031</v>
      </c>
      <c r="I19" s="306">
        <f>SUM(I7:I18)</f>
        <v>8296.9989999999998</v>
      </c>
      <c r="J19" s="306">
        <f>SUM(J7:J18)</f>
        <v>1474.0920377995483</v>
      </c>
      <c r="K19" s="443">
        <f>SUM(K7:K18)/12</f>
        <v>0.17639456457130506</v>
      </c>
      <c r="L19" s="307">
        <f>B19/G19*100</f>
        <v>102.29933548547541</v>
      </c>
      <c r="M19" s="307">
        <f>C19/H19*100</f>
        <v>97.163635867656609</v>
      </c>
      <c r="N19" s="307">
        <f t="shared" si="3"/>
        <v>99.505857479312695</v>
      </c>
      <c r="O19" s="308">
        <f t="shared" si="4"/>
        <v>100.07081164428082</v>
      </c>
      <c r="P19" s="309">
        <f t="shared" si="4"/>
        <v>101.9955247058153</v>
      </c>
      <c r="Q19" s="310">
        <f t="shared" si="0"/>
        <v>87.006510100000014</v>
      </c>
      <c r="R19" s="310">
        <f t="shared" si="6"/>
        <v>-128.00551009999981</v>
      </c>
      <c r="S19" s="310">
        <f t="shared" si="6"/>
        <v>-40.998999999999796</v>
      </c>
      <c r="T19" s="444">
        <f t="shared" si="6"/>
        <v>1.043828810178411</v>
      </c>
      <c r="U19" s="540">
        <f t="shared" si="7"/>
        <v>3.5199971157356957E-3</v>
      </c>
    </row>
    <row r="20" spans="1:21" ht="9.75" customHeight="1" thickTop="1" thickBot="1" x14ac:dyDescent="0.35">
      <c r="T20" s="445"/>
    </row>
    <row r="21" spans="1:21" s="313" customFormat="1" ht="32.25" customHeight="1" thickTop="1" thickBot="1" x14ac:dyDescent="0.35">
      <c r="A21" s="316" t="s">
        <v>181</v>
      </c>
      <c r="B21" s="314">
        <f>B19/12</f>
        <v>322.58262667499974</v>
      </c>
      <c r="C21" s="315">
        <f t="shared" ref="C21:S21" si="9">C19/12</f>
        <v>365.41737332500026</v>
      </c>
      <c r="D21" s="315">
        <f t="shared" si="9"/>
        <v>688</v>
      </c>
      <c r="E21" s="315">
        <f t="shared" si="9"/>
        <v>122.92798888414389</v>
      </c>
      <c r="F21" s="432">
        <f>F19</f>
        <v>0.17991456168704076</v>
      </c>
      <c r="G21" s="314">
        <f t="shared" si="9"/>
        <v>315.33208416666639</v>
      </c>
      <c r="H21" s="315">
        <f t="shared" si="9"/>
        <v>376.08449916666694</v>
      </c>
      <c r="I21" s="315">
        <f t="shared" si="9"/>
        <v>691.41658333333328</v>
      </c>
      <c r="J21" s="315">
        <f t="shared" si="9"/>
        <v>122.84100314996236</v>
      </c>
      <c r="K21" s="432">
        <f>K19</f>
        <v>0.17639456457130506</v>
      </c>
      <c r="L21" s="312"/>
      <c r="M21" s="312"/>
      <c r="N21" s="312"/>
      <c r="O21" s="312"/>
      <c r="P21" s="312"/>
      <c r="Q21" s="318">
        <f t="shared" si="9"/>
        <v>7.2505425083333348</v>
      </c>
      <c r="R21" s="317">
        <f t="shared" si="9"/>
        <v>-10.667125841666651</v>
      </c>
      <c r="S21" s="317">
        <f t="shared" si="9"/>
        <v>-3.4165833333333162</v>
      </c>
      <c r="T21" s="446">
        <f t="shared" si="6"/>
        <v>8.6985734181524776E-2</v>
      </c>
      <c r="U21" s="441">
        <f>F21-K21</f>
        <v>3.5199971157356957E-3</v>
      </c>
    </row>
    <row r="22" spans="1:21" ht="15" thickTop="1" x14ac:dyDescent="0.3">
      <c r="A22" s="304"/>
    </row>
    <row r="23" spans="1:21" x14ac:dyDescent="0.3">
      <c r="A23" s="304"/>
    </row>
    <row r="25" spans="1:21" x14ac:dyDescent="0.3">
      <c r="B25" s="1"/>
    </row>
    <row r="26" spans="1:21" x14ac:dyDescent="0.3">
      <c r="B26" s="1"/>
    </row>
    <row r="27" spans="1:21" x14ac:dyDescent="0.3">
      <c r="B27" s="1"/>
    </row>
    <row r="28" spans="1:21" x14ac:dyDescent="0.3">
      <c r="B28" s="1"/>
    </row>
    <row r="29" spans="1:21" x14ac:dyDescent="0.3">
      <c r="B29" s="1"/>
    </row>
  </sheetData>
  <pageMargins left="0.7" right="0.7" top="0.75" bottom="0.75" header="0.3" footer="0.3"/>
  <pageSetup paperSize="9" scale="58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Q43"/>
  <sheetViews>
    <sheetView zoomScaleNormal="100" workbookViewId="0">
      <selection activeCell="O15" sqref="O15"/>
    </sheetView>
  </sheetViews>
  <sheetFormatPr defaultRowHeight="14.4" x14ac:dyDescent="0.3"/>
  <cols>
    <col min="1" max="1" width="12.109375" customWidth="1"/>
    <col min="2" max="2" width="9.33203125" customWidth="1"/>
    <col min="3" max="3" width="12.5546875" customWidth="1"/>
    <col min="4" max="4" width="12.44140625" customWidth="1"/>
    <col min="5" max="5" width="11.5546875" customWidth="1"/>
    <col min="6" max="6" width="13.33203125" customWidth="1"/>
    <col min="7" max="7" width="11.33203125" customWidth="1"/>
    <col min="8" max="8" width="11" customWidth="1"/>
    <col min="9" max="9" width="13" customWidth="1"/>
    <col min="10" max="10" width="12" customWidth="1"/>
    <col min="11" max="11" width="19.33203125" customWidth="1"/>
    <col min="12" max="12" width="12.44140625" customWidth="1"/>
    <col min="13" max="13" width="13.5546875" customWidth="1"/>
  </cols>
  <sheetData>
    <row r="2" spans="1:17" ht="36.75" customHeight="1" x14ac:dyDescent="0.3">
      <c r="A2" s="280" t="s">
        <v>258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</row>
    <row r="3" spans="1:17" ht="15" thickBot="1" x14ac:dyDescent="0.35"/>
    <row r="4" spans="1:17" ht="33" customHeight="1" thickTop="1" thickBot="1" x14ac:dyDescent="0.35">
      <c r="A4" s="452">
        <v>2025</v>
      </c>
      <c r="B4" s="574" t="s">
        <v>260</v>
      </c>
      <c r="C4" s="448" t="s">
        <v>288</v>
      </c>
      <c r="D4" s="448"/>
      <c r="E4" s="448"/>
      <c r="F4" s="481"/>
      <c r="G4" s="448" t="s">
        <v>289</v>
      </c>
      <c r="H4" s="448"/>
      <c r="I4" s="448"/>
      <c r="J4" s="481"/>
      <c r="K4" s="486" t="s">
        <v>263</v>
      </c>
      <c r="L4" s="492" t="s">
        <v>264</v>
      </c>
      <c r="M4" s="449"/>
    </row>
    <row r="5" spans="1:17" s="1" customFormat="1" ht="45" customHeight="1" thickTop="1" x14ac:dyDescent="0.25">
      <c r="A5" s="577" t="s">
        <v>94</v>
      </c>
      <c r="B5" s="575"/>
      <c r="C5" s="502" t="s">
        <v>265</v>
      </c>
      <c r="D5" s="503" t="s">
        <v>266</v>
      </c>
      <c r="E5" s="578" t="s">
        <v>267</v>
      </c>
      <c r="F5" s="568" t="s">
        <v>259</v>
      </c>
      <c r="G5" s="502" t="s">
        <v>265</v>
      </c>
      <c r="H5" s="503" t="s">
        <v>266</v>
      </c>
      <c r="I5" s="578" t="s">
        <v>267</v>
      </c>
      <c r="J5" s="568" t="s">
        <v>259</v>
      </c>
      <c r="K5" s="501" t="s">
        <v>270</v>
      </c>
      <c r="L5" s="570" t="s">
        <v>269</v>
      </c>
      <c r="M5" s="572" t="s">
        <v>268</v>
      </c>
    </row>
    <row r="6" spans="1:17" ht="28.5" customHeight="1" thickBot="1" x14ac:dyDescent="0.35">
      <c r="A6" s="576"/>
      <c r="B6" s="576"/>
      <c r="C6" s="483" t="s">
        <v>261</v>
      </c>
      <c r="D6" s="484" t="s">
        <v>262</v>
      </c>
      <c r="E6" s="579"/>
      <c r="F6" s="569"/>
      <c r="G6" s="483" t="s">
        <v>261</v>
      </c>
      <c r="H6" s="484" t="s">
        <v>262</v>
      </c>
      <c r="I6" s="579"/>
      <c r="J6" s="569"/>
      <c r="K6" s="487"/>
      <c r="L6" s="571"/>
      <c r="M6" s="573"/>
      <c r="P6" s="26"/>
    </row>
    <row r="7" spans="1:17" ht="19.5" customHeight="1" thickTop="1" x14ac:dyDescent="0.3">
      <c r="A7" s="450" t="s">
        <v>149</v>
      </c>
      <c r="B7" s="454">
        <v>3</v>
      </c>
      <c r="C7" s="459">
        <v>4850.5</v>
      </c>
      <c r="D7" s="466">
        <v>278.89999999999998</v>
      </c>
      <c r="E7" s="469">
        <f>SUM(C7:D7)</f>
        <v>5129.3999999999996</v>
      </c>
      <c r="F7" s="472">
        <f>E7/$E$19</f>
        <v>0.17450856314682892</v>
      </c>
      <c r="G7" s="459">
        <v>1823.4</v>
      </c>
      <c r="H7" s="466">
        <v>278.89999999999998</v>
      </c>
      <c r="I7" s="469">
        <v>2102.3000000000002</v>
      </c>
      <c r="J7" s="472">
        <f>I7/$I$19</f>
        <v>0.20787272331757869</v>
      </c>
      <c r="K7" s="488">
        <f>E7/I7</f>
        <v>2.4398991580649763</v>
      </c>
      <c r="L7" s="496">
        <v>2302</v>
      </c>
      <c r="M7" s="497">
        <f>L7-I7</f>
        <v>199.69999999999982</v>
      </c>
    </row>
    <row r="8" spans="1:17" ht="19.5" customHeight="1" x14ac:dyDescent="0.3">
      <c r="A8" s="290" t="s">
        <v>150</v>
      </c>
      <c r="B8" s="455">
        <v>3</v>
      </c>
      <c r="C8" s="460">
        <v>4278.3999999999996</v>
      </c>
      <c r="D8" s="467">
        <v>38.9</v>
      </c>
      <c r="E8" s="470">
        <f t="shared" ref="E8:E19" si="0">SUM(C8:D8)</f>
        <v>4317.2999999999993</v>
      </c>
      <c r="F8" s="472">
        <f t="shared" ref="F8:F19" si="1">E8/$E$19</f>
        <v>0.14687991181693849</v>
      </c>
      <c r="G8" s="460">
        <v>1560.2</v>
      </c>
      <c r="H8" s="467">
        <v>38.9</v>
      </c>
      <c r="I8" s="470">
        <v>1599.1</v>
      </c>
      <c r="J8" s="472">
        <f t="shared" ref="J8:J19" si="2">I8/$I$19</f>
        <v>0.15811695374453694</v>
      </c>
      <c r="K8" s="488">
        <f t="shared" ref="K8:K19" si="3">E8/I8</f>
        <v>2.6998311550247012</v>
      </c>
      <c r="L8" s="498">
        <v>1833</v>
      </c>
      <c r="M8" s="499">
        <f t="shared" ref="M8:M19" si="4">L8-I8</f>
        <v>233.90000000000009</v>
      </c>
    </row>
    <row r="9" spans="1:17" ht="19.5" customHeight="1" x14ac:dyDescent="0.3">
      <c r="A9" s="290" t="s">
        <v>151</v>
      </c>
      <c r="B9" s="455">
        <v>8</v>
      </c>
      <c r="C9" s="460">
        <v>3567.7</v>
      </c>
      <c r="D9" s="467">
        <v>0</v>
      </c>
      <c r="E9" s="470">
        <f t="shared" si="0"/>
        <v>3567.7</v>
      </c>
      <c r="F9" s="472">
        <f t="shared" si="1"/>
        <v>0.1213775881660509</v>
      </c>
      <c r="G9" s="460">
        <v>1104</v>
      </c>
      <c r="H9" s="467">
        <v>0</v>
      </c>
      <c r="I9" s="470">
        <v>1104</v>
      </c>
      <c r="J9" s="472">
        <f t="shared" si="2"/>
        <v>0.10916210176597387</v>
      </c>
      <c r="K9" s="488">
        <f t="shared" si="3"/>
        <v>3.2316123188405794</v>
      </c>
      <c r="L9" s="500">
        <v>1333</v>
      </c>
      <c r="M9" s="499">
        <f t="shared" si="4"/>
        <v>229</v>
      </c>
    </row>
    <row r="10" spans="1:17" ht="19.5" customHeight="1" x14ac:dyDescent="0.3">
      <c r="A10" s="290" t="s">
        <v>152</v>
      </c>
      <c r="B10" s="455">
        <v>13</v>
      </c>
      <c r="C10" s="460">
        <v>1951.8</v>
      </c>
      <c r="D10" s="467">
        <v>0</v>
      </c>
      <c r="E10" s="470">
        <f t="shared" si="0"/>
        <v>1951.8</v>
      </c>
      <c r="F10" s="472">
        <f t="shared" si="1"/>
        <v>6.64026618220417E-2</v>
      </c>
      <c r="G10" s="460">
        <v>516.1</v>
      </c>
      <c r="H10" s="467">
        <v>0</v>
      </c>
      <c r="I10" s="470">
        <v>516.1</v>
      </c>
      <c r="J10" s="472">
        <f t="shared" si="2"/>
        <v>5.1031305001285429E-2</v>
      </c>
      <c r="K10" s="488">
        <f t="shared" si="3"/>
        <v>3.781825227669056</v>
      </c>
      <c r="L10" s="500">
        <v>680</v>
      </c>
      <c r="M10" s="499">
        <f t="shared" si="4"/>
        <v>163.89999999999998</v>
      </c>
      <c r="Q10" s="351"/>
    </row>
    <row r="11" spans="1:17" ht="19.5" customHeight="1" x14ac:dyDescent="0.3">
      <c r="A11" s="290" t="s">
        <v>87</v>
      </c>
      <c r="B11" s="455">
        <v>16</v>
      </c>
      <c r="C11" s="460">
        <v>1556</v>
      </c>
      <c r="D11" s="467">
        <v>0</v>
      </c>
      <c r="E11" s="470">
        <f t="shared" si="0"/>
        <v>1556</v>
      </c>
      <c r="F11" s="472">
        <f t="shared" si="1"/>
        <v>5.2937053896452958E-2</v>
      </c>
      <c r="G11" s="460">
        <v>335.5</v>
      </c>
      <c r="H11" s="467">
        <v>0</v>
      </c>
      <c r="I11" s="470">
        <v>335.5</v>
      </c>
      <c r="J11" s="472">
        <f t="shared" si="2"/>
        <v>3.3173809005873398E-2</v>
      </c>
      <c r="K11" s="488">
        <f t="shared" si="3"/>
        <v>4.6378539493293589</v>
      </c>
      <c r="L11" s="500">
        <v>465</v>
      </c>
      <c r="M11" s="499">
        <f t="shared" si="4"/>
        <v>129.5</v>
      </c>
    </row>
    <row r="12" spans="1:17" ht="19.5" customHeight="1" x14ac:dyDescent="0.3">
      <c r="A12" s="290" t="s">
        <v>153</v>
      </c>
      <c r="B12" s="455">
        <v>24</v>
      </c>
      <c r="C12" s="460">
        <v>192.8</v>
      </c>
      <c r="D12" s="467">
        <v>0</v>
      </c>
      <c r="E12" s="470">
        <f t="shared" si="0"/>
        <v>192.8</v>
      </c>
      <c r="F12" s="472">
        <f t="shared" si="1"/>
        <v>6.5592956241877446E-3</v>
      </c>
      <c r="G12" s="460">
        <v>48.2</v>
      </c>
      <c r="H12" s="467">
        <v>0</v>
      </c>
      <c r="I12" s="470">
        <v>48.2</v>
      </c>
      <c r="J12" s="472">
        <f t="shared" si="2"/>
        <v>4.7659540807245835E-3</v>
      </c>
      <c r="K12" s="488">
        <f t="shared" si="3"/>
        <v>4</v>
      </c>
      <c r="L12" s="500">
        <v>64.000009999999747</v>
      </c>
      <c r="M12" s="499">
        <f t="shared" si="4"/>
        <v>15.800009999999745</v>
      </c>
    </row>
    <row r="13" spans="1:17" ht="19.5" customHeight="1" x14ac:dyDescent="0.3">
      <c r="A13" s="290" t="s">
        <v>154</v>
      </c>
      <c r="B13" s="455">
        <v>22</v>
      </c>
      <c r="C13" s="460">
        <v>219.7</v>
      </c>
      <c r="D13" s="467">
        <v>0</v>
      </c>
      <c r="E13" s="470">
        <f t="shared" si="0"/>
        <v>219.7</v>
      </c>
      <c r="F13" s="472">
        <f t="shared" si="1"/>
        <v>7.4744670572305357E-3</v>
      </c>
      <c r="G13" s="460">
        <v>55.1</v>
      </c>
      <c r="H13" s="467">
        <v>0</v>
      </c>
      <c r="I13" s="470">
        <v>55.1</v>
      </c>
      <c r="J13" s="472">
        <f t="shared" si="2"/>
        <v>5.44821721676192E-3</v>
      </c>
      <c r="K13" s="488">
        <f t="shared" si="3"/>
        <v>3.9872958257713247</v>
      </c>
      <c r="L13" s="500">
        <v>70.999990000000253</v>
      </c>
      <c r="M13" s="499">
        <f t="shared" si="4"/>
        <v>15.899990000000251</v>
      </c>
    </row>
    <row r="14" spans="1:17" ht="19.5" customHeight="1" x14ac:dyDescent="0.3">
      <c r="A14" s="290" t="s">
        <v>155</v>
      </c>
      <c r="B14" s="455">
        <v>21</v>
      </c>
      <c r="C14" s="460">
        <v>217</v>
      </c>
      <c r="D14" s="467">
        <v>0</v>
      </c>
      <c r="E14" s="470">
        <f t="shared" si="0"/>
        <v>217</v>
      </c>
      <c r="F14" s="472">
        <f t="shared" si="1"/>
        <v>7.382609701497617E-3</v>
      </c>
      <c r="G14" s="460">
        <v>53.7</v>
      </c>
      <c r="H14" s="467">
        <v>0</v>
      </c>
      <c r="I14" s="470">
        <v>53.7</v>
      </c>
      <c r="J14" s="472">
        <f t="shared" si="2"/>
        <v>5.3097870152470986E-3</v>
      </c>
      <c r="K14" s="488">
        <f t="shared" si="3"/>
        <v>4.0409683426443204</v>
      </c>
      <c r="L14" s="500">
        <v>74</v>
      </c>
      <c r="M14" s="499">
        <f t="shared" si="4"/>
        <v>20.299999999999997</v>
      </c>
    </row>
    <row r="15" spans="1:17" ht="19.5" customHeight="1" x14ac:dyDescent="0.3">
      <c r="A15" s="290" t="s">
        <v>158</v>
      </c>
      <c r="B15" s="455">
        <v>18</v>
      </c>
      <c r="C15" s="460">
        <v>410.6</v>
      </c>
      <c r="D15" s="467">
        <v>0</v>
      </c>
      <c r="E15" s="470">
        <f t="shared" si="0"/>
        <v>410.6</v>
      </c>
      <c r="F15" s="472">
        <f t="shared" si="1"/>
        <v>1.3969122319976598E-2</v>
      </c>
      <c r="G15" s="460">
        <v>102.9</v>
      </c>
      <c r="H15" s="467">
        <v>0</v>
      </c>
      <c r="I15" s="470">
        <v>102.9</v>
      </c>
      <c r="J15" s="472">
        <f t="shared" si="2"/>
        <v>1.0174619811339412E-2</v>
      </c>
      <c r="K15" s="488">
        <f t="shared" si="3"/>
        <v>3.990281827016521</v>
      </c>
      <c r="L15" s="500">
        <v>135</v>
      </c>
      <c r="M15" s="499">
        <f t="shared" si="4"/>
        <v>32.099999999999994</v>
      </c>
    </row>
    <row r="16" spans="1:17" ht="19.5" customHeight="1" x14ac:dyDescent="0.3">
      <c r="A16" s="290" t="s">
        <v>159</v>
      </c>
      <c r="B16" s="455">
        <v>11</v>
      </c>
      <c r="C16" s="460">
        <v>2718.5</v>
      </c>
      <c r="D16" s="467">
        <v>0</v>
      </c>
      <c r="E16" s="470">
        <f>SUM(C16:D16)</f>
        <v>2718.5</v>
      </c>
      <c r="F16" s="472">
        <f t="shared" si="1"/>
        <v>9.2486748725904469E-2</v>
      </c>
      <c r="G16" s="460">
        <v>739.3</v>
      </c>
      <c r="H16" s="467">
        <v>0</v>
      </c>
      <c r="I16" s="470">
        <v>739.3</v>
      </c>
      <c r="J16" s="472">
        <f t="shared" si="2"/>
        <v>7.3101034271362747E-2</v>
      </c>
      <c r="K16" s="488">
        <f t="shared" si="3"/>
        <v>3.6771270120384147</v>
      </c>
      <c r="L16" s="500">
        <v>919</v>
      </c>
      <c r="M16" s="499">
        <f t="shared" si="4"/>
        <v>179.70000000000005</v>
      </c>
      <c r="O16" s="504"/>
    </row>
    <row r="17" spans="1:16" ht="19.5" customHeight="1" x14ac:dyDescent="0.3">
      <c r="A17" s="290" t="s">
        <v>156</v>
      </c>
      <c r="B17" s="455">
        <v>6</v>
      </c>
      <c r="C17" s="461">
        <v>3882.7</v>
      </c>
      <c r="D17" s="467">
        <v>29.2</v>
      </c>
      <c r="E17" s="470">
        <f t="shared" si="0"/>
        <v>3911.8999999999996</v>
      </c>
      <c r="F17" s="472">
        <f t="shared" si="1"/>
        <v>0.13308769995985495</v>
      </c>
      <c r="G17" s="460">
        <v>1325.1</v>
      </c>
      <c r="H17" s="467">
        <v>29.2</v>
      </c>
      <c r="I17" s="470">
        <v>1354.3</v>
      </c>
      <c r="J17" s="472">
        <f t="shared" si="2"/>
        <v>0.13391144422251666</v>
      </c>
      <c r="K17" s="488">
        <f t="shared" si="3"/>
        <v>2.8885032858303181</v>
      </c>
      <c r="L17" s="500">
        <v>1529</v>
      </c>
      <c r="M17" s="499">
        <f t="shared" si="4"/>
        <v>174.70000000000005</v>
      </c>
    </row>
    <row r="18" spans="1:16" s="457" customFormat="1" ht="19.5" customHeight="1" thickBot="1" x14ac:dyDescent="0.35">
      <c r="A18" s="479" t="s">
        <v>157</v>
      </c>
      <c r="B18" s="480">
        <v>3</v>
      </c>
      <c r="C18" s="461">
        <v>4935.6000000000004</v>
      </c>
      <c r="D18" s="468">
        <v>265.10000000000002</v>
      </c>
      <c r="E18" s="471">
        <f t="shared" si="0"/>
        <v>5200.7000000000007</v>
      </c>
      <c r="F18" s="482">
        <f t="shared" si="1"/>
        <v>0.1769342777630353</v>
      </c>
      <c r="G18" s="461">
        <v>1837.8</v>
      </c>
      <c r="H18" s="468">
        <v>265</v>
      </c>
      <c r="I18" s="494">
        <v>2102.9</v>
      </c>
      <c r="J18" s="472">
        <f t="shared" si="2"/>
        <v>0.20793205054679931</v>
      </c>
      <c r="K18" s="489">
        <f t="shared" si="3"/>
        <v>2.4731085643634985</v>
      </c>
      <c r="L18" s="500">
        <v>2339</v>
      </c>
      <c r="M18" s="551">
        <f t="shared" si="4"/>
        <v>236.09999999999991</v>
      </c>
    </row>
    <row r="19" spans="1:16" s="465" customFormat="1" ht="19.5" customHeight="1" thickTop="1" thickBot="1" x14ac:dyDescent="0.35">
      <c r="A19" s="463" t="s">
        <v>67</v>
      </c>
      <c r="B19" s="464"/>
      <c r="C19" s="477">
        <f>SUM(C7:C18)</f>
        <v>28781.299999999996</v>
      </c>
      <c r="D19" s="475">
        <f t="shared" ref="D19" si="5">SUM(D7:D18)</f>
        <v>612.09999999999991</v>
      </c>
      <c r="E19" s="476">
        <f t="shared" si="0"/>
        <v>29393.399999999994</v>
      </c>
      <c r="F19" s="478">
        <f t="shared" si="1"/>
        <v>1</v>
      </c>
      <c r="G19" s="485">
        <f>SUM(G7:G18)</f>
        <v>9501.2999999999993</v>
      </c>
      <c r="H19" s="485">
        <f>SUM(H7:H18)</f>
        <v>612</v>
      </c>
      <c r="I19" s="495">
        <f>SUM(I7:I18)</f>
        <v>10113.4</v>
      </c>
      <c r="J19" s="493">
        <f t="shared" si="2"/>
        <v>1</v>
      </c>
      <c r="K19" s="490">
        <f t="shared" si="3"/>
        <v>2.906381632289833</v>
      </c>
      <c r="L19" s="552">
        <f>SUM(L7:L18)</f>
        <v>11744</v>
      </c>
      <c r="M19" s="562">
        <f t="shared" si="4"/>
        <v>1630.6000000000004</v>
      </c>
    </row>
    <row r="20" spans="1:16" ht="9.75" customHeight="1" thickTop="1" thickBot="1" x14ac:dyDescent="0.35">
      <c r="B20" s="456"/>
      <c r="C20" s="462"/>
      <c r="M20" s="445"/>
    </row>
    <row r="21" spans="1:16" s="313" customFormat="1" ht="32.25" customHeight="1" thickTop="1" thickBot="1" x14ac:dyDescent="0.35">
      <c r="A21" s="453" t="s">
        <v>181</v>
      </c>
      <c r="B21" s="458">
        <f>SUM(B7:B18)/12</f>
        <v>12.333333333333334</v>
      </c>
      <c r="C21" s="473">
        <f t="shared" ref="C21:M21" si="6">C19/12</f>
        <v>2398.4416666666662</v>
      </c>
      <c r="D21" s="474">
        <f t="shared" si="6"/>
        <v>51.008333333333326</v>
      </c>
      <c r="E21" s="474">
        <f t="shared" si="6"/>
        <v>2449.4499999999994</v>
      </c>
      <c r="F21" s="432"/>
      <c r="G21" s="314">
        <f t="shared" si="6"/>
        <v>791.77499999999998</v>
      </c>
      <c r="H21" s="315">
        <f t="shared" si="6"/>
        <v>51</v>
      </c>
      <c r="I21" s="315">
        <f t="shared" si="6"/>
        <v>842.7833333333333</v>
      </c>
      <c r="J21" s="491"/>
      <c r="K21" s="505">
        <f>0.03</f>
        <v>0.03</v>
      </c>
      <c r="L21" s="318">
        <f t="shared" si="6"/>
        <v>978.66666666666663</v>
      </c>
      <c r="M21" s="562">
        <f t="shared" si="6"/>
        <v>135.88333333333335</v>
      </c>
      <c r="O21" s="465"/>
      <c r="P21" s="465"/>
    </row>
    <row r="22" spans="1:16" ht="15" thickTop="1" x14ac:dyDescent="0.3">
      <c r="A22" s="304"/>
      <c r="M22" s="565" t="s">
        <v>292</v>
      </c>
    </row>
    <row r="23" spans="1:16" ht="15" customHeight="1" x14ac:dyDescent="0.3">
      <c r="A23" t="s">
        <v>274</v>
      </c>
      <c r="M23" s="566" t="s">
        <v>264</v>
      </c>
    </row>
    <row r="24" spans="1:16" ht="15" customHeight="1" x14ac:dyDescent="0.3">
      <c r="G24" s="280"/>
      <c r="J24" s="451"/>
    </row>
    <row r="25" spans="1:16" x14ac:dyDescent="0.3">
      <c r="B25" t="s">
        <v>287</v>
      </c>
    </row>
    <row r="26" spans="1:16" x14ac:dyDescent="0.3">
      <c r="B26" t="s">
        <v>275</v>
      </c>
    </row>
    <row r="27" spans="1:16" ht="42.75" customHeight="1" x14ac:dyDescent="0.3">
      <c r="K27" s="509"/>
    </row>
    <row r="28" spans="1:16" x14ac:dyDescent="0.3">
      <c r="B28" t="s">
        <v>276</v>
      </c>
    </row>
    <row r="30" spans="1:16" ht="18" x14ac:dyDescent="0.3">
      <c r="D30" s="510" t="s">
        <v>286</v>
      </c>
    </row>
    <row r="31" spans="1:16" x14ac:dyDescent="0.3">
      <c r="D31" t="s">
        <v>277</v>
      </c>
    </row>
    <row r="32" spans="1:16" x14ac:dyDescent="0.3">
      <c r="D32" s="511"/>
      <c r="E32" s="511"/>
    </row>
    <row r="33" spans="4:8" ht="15" customHeight="1" x14ac:dyDescent="0.3">
      <c r="D33" s="513" t="s">
        <v>261</v>
      </c>
      <c r="E33" s="567" t="s">
        <v>278</v>
      </c>
      <c r="F33" s="567"/>
      <c r="G33" s="567"/>
    </row>
    <row r="34" spans="4:8" ht="15" customHeight="1" x14ac:dyDescent="0.3">
      <c r="D34" s="513" t="s">
        <v>262</v>
      </c>
      <c r="E34" s="567" t="s">
        <v>279</v>
      </c>
      <c r="F34" s="567"/>
      <c r="G34" s="567"/>
      <c r="H34" s="567"/>
    </row>
    <row r="35" spans="4:8" x14ac:dyDescent="0.3">
      <c r="D35" s="513" t="s">
        <v>250</v>
      </c>
      <c r="E35" s="512" t="s">
        <v>280</v>
      </c>
    </row>
    <row r="38" spans="4:8" ht="18" x14ac:dyDescent="0.3">
      <c r="D38" s="510" t="s">
        <v>285</v>
      </c>
    </row>
    <row r="39" spans="4:8" x14ac:dyDescent="0.3">
      <c r="D39" t="s">
        <v>281</v>
      </c>
    </row>
    <row r="40" spans="4:8" x14ac:dyDescent="0.3">
      <c r="D40" s="511"/>
      <c r="H40" s="511"/>
    </row>
    <row r="41" spans="4:8" ht="15" customHeight="1" x14ac:dyDescent="0.3">
      <c r="D41" s="513" t="s">
        <v>261</v>
      </c>
      <c r="E41" s="567" t="s">
        <v>282</v>
      </c>
      <c r="F41" s="567"/>
      <c r="G41" s="567"/>
      <c r="H41" s="567"/>
    </row>
    <row r="42" spans="4:8" ht="15" customHeight="1" x14ac:dyDescent="0.3">
      <c r="D42" s="513" t="s">
        <v>262</v>
      </c>
      <c r="E42" s="567" t="s">
        <v>283</v>
      </c>
      <c r="F42" s="567"/>
      <c r="G42" s="567"/>
    </row>
    <row r="43" spans="4:8" ht="15" customHeight="1" x14ac:dyDescent="0.3">
      <c r="D43" s="513" t="s">
        <v>250</v>
      </c>
      <c r="E43" s="567" t="s">
        <v>284</v>
      </c>
      <c r="F43" s="567"/>
    </row>
  </sheetData>
  <mergeCells count="13">
    <mergeCell ref="J5:J6"/>
    <mergeCell ref="L5:L6"/>
    <mergeCell ref="M5:M6"/>
    <mergeCell ref="B4:B6"/>
    <mergeCell ref="A5:A6"/>
    <mergeCell ref="E5:E6"/>
    <mergeCell ref="I5:I6"/>
    <mergeCell ref="F5:F6"/>
    <mergeCell ref="E43:F43"/>
    <mergeCell ref="E42:G42"/>
    <mergeCell ref="E41:H41"/>
    <mergeCell ref="E33:G33"/>
    <mergeCell ref="E34:H34"/>
  </mergeCells>
  <pageMargins left="0.7" right="0.7" top="0.75" bottom="0.75" header="0.3" footer="0.3"/>
  <pageSetup paperSize="9" scale="58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J18"/>
  <sheetViews>
    <sheetView topLeftCell="A11" workbookViewId="0">
      <selection activeCell="J2" sqref="J2"/>
    </sheetView>
  </sheetViews>
  <sheetFormatPr defaultColWidth="9.109375" defaultRowHeight="15.6" x14ac:dyDescent="0.3"/>
  <cols>
    <col min="1" max="2" width="9.109375" style="2"/>
    <col min="3" max="3" width="11.33203125" style="2" customWidth="1"/>
    <col min="4" max="4" width="5.44140625" style="2" customWidth="1"/>
    <col min="5" max="5" width="9.109375" style="2"/>
    <col min="6" max="6" width="11.5546875" style="2" customWidth="1"/>
    <col min="7" max="7" width="3.5546875" style="2" customWidth="1"/>
    <col min="8" max="8" width="9.109375" style="2"/>
    <col min="9" max="9" width="12.109375" style="2" customWidth="1"/>
    <col min="10" max="16384" width="9.109375" style="2"/>
  </cols>
  <sheetData>
    <row r="2" spans="1:10" ht="73.5" customHeight="1" x14ac:dyDescent="0.3">
      <c r="A2" s="348" t="s">
        <v>252</v>
      </c>
      <c r="B2" s="349"/>
      <c r="C2" s="349"/>
      <c r="D2" s="349"/>
      <c r="E2" s="349"/>
      <c r="F2" s="349"/>
      <c r="G2" s="349"/>
      <c r="H2" s="349"/>
      <c r="I2" s="349"/>
    </row>
    <row r="3" spans="1:10" ht="16.2" thickBot="1" x14ac:dyDescent="0.35"/>
    <row r="4" spans="1:10" s="3" customFormat="1" ht="60" customHeight="1" thickTop="1" thickBot="1" x14ac:dyDescent="0.3">
      <c r="A4" s="340">
        <v>2025</v>
      </c>
      <c r="B4" s="341" t="s">
        <v>191</v>
      </c>
      <c r="C4" s="341" t="s">
        <v>186</v>
      </c>
      <c r="D4" s="341"/>
      <c r="E4" s="341" t="s">
        <v>190</v>
      </c>
      <c r="F4" s="341" t="s">
        <v>187</v>
      </c>
      <c r="G4" s="341"/>
      <c r="H4" s="341" t="s">
        <v>189</v>
      </c>
      <c r="I4" s="342" t="s">
        <v>188</v>
      </c>
    </row>
    <row r="5" spans="1:10" ht="16.2" thickTop="1" x14ac:dyDescent="0.3">
      <c r="A5" s="337" t="s">
        <v>149</v>
      </c>
      <c r="B5" s="338">
        <v>40.064516129032256</v>
      </c>
      <c r="C5" s="338">
        <v>3.2258064516129031E-2</v>
      </c>
      <c r="D5" s="338"/>
      <c r="E5" s="338">
        <v>34.193548387096776</v>
      </c>
      <c r="F5" s="338">
        <v>1.6129032258064515</v>
      </c>
      <c r="G5" s="338"/>
      <c r="H5" s="338">
        <v>74.258064516129039</v>
      </c>
      <c r="I5" s="339">
        <v>4.5483870967741939</v>
      </c>
    </row>
    <row r="6" spans="1:10" x14ac:dyDescent="0.3">
      <c r="A6" s="333" t="s">
        <v>150</v>
      </c>
      <c r="B6" s="334">
        <v>35.392857142857146</v>
      </c>
      <c r="C6" s="334">
        <v>-0.35714285714285715</v>
      </c>
      <c r="D6" s="334"/>
      <c r="E6" s="334">
        <v>30.071428571428573</v>
      </c>
      <c r="F6" s="334">
        <v>1.6785714285714286</v>
      </c>
      <c r="G6" s="334"/>
      <c r="H6" s="334">
        <v>65.464285714285708</v>
      </c>
      <c r="I6" s="335">
        <v>4.9285714285714288</v>
      </c>
    </row>
    <row r="7" spans="1:10" x14ac:dyDescent="0.3">
      <c r="A7" s="333" t="s">
        <v>151</v>
      </c>
      <c r="B7" s="334">
        <v>25.387096774193548</v>
      </c>
      <c r="C7" s="334">
        <v>3.838709677419355</v>
      </c>
      <c r="D7" s="334"/>
      <c r="E7" s="334">
        <v>17.612903225806452</v>
      </c>
      <c r="F7" s="334">
        <v>6.612903225806452</v>
      </c>
      <c r="G7" s="334"/>
      <c r="H7" s="334">
        <v>43</v>
      </c>
      <c r="I7" s="335">
        <v>12</v>
      </c>
    </row>
    <row r="8" spans="1:10" x14ac:dyDescent="0.3">
      <c r="A8" s="333" t="s">
        <v>152</v>
      </c>
      <c r="B8" s="334">
        <v>13.533333333333333</v>
      </c>
      <c r="C8" s="334">
        <v>7.5666666666666664</v>
      </c>
      <c r="D8" s="334"/>
      <c r="E8" s="334">
        <v>9.1333333333333329</v>
      </c>
      <c r="F8" s="334">
        <v>13.6</v>
      </c>
      <c r="G8" s="334"/>
      <c r="H8" s="334">
        <v>22.666666666666668</v>
      </c>
      <c r="I8" s="335">
        <v>16.899999999999999</v>
      </c>
    </row>
    <row r="9" spans="1:10" x14ac:dyDescent="0.3">
      <c r="A9" s="333" t="s">
        <v>87</v>
      </c>
      <c r="B9" s="334">
        <v>8.8666666666666671</v>
      </c>
      <c r="C9" s="334">
        <v>10.225806451612904</v>
      </c>
      <c r="D9" s="334"/>
      <c r="E9" s="334">
        <v>6.5</v>
      </c>
      <c r="F9" s="334">
        <v>15.225806451612904</v>
      </c>
      <c r="G9" s="334"/>
      <c r="H9" s="334">
        <v>15.366666666666667</v>
      </c>
      <c r="I9" s="335">
        <v>19.096774193548388</v>
      </c>
    </row>
    <row r="10" spans="1:10" x14ac:dyDescent="0.3">
      <c r="A10" s="333" t="s">
        <v>153</v>
      </c>
      <c r="B10" s="334">
        <v>1.2666633366666551</v>
      </c>
      <c r="C10" s="334">
        <v>18.166666666666668</v>
      </c>
      <c r="D10" s="334"/>
      <c r="E10" s="334">
        <v>0.86667033000000326</v>
      </c>
      <c r="F10" s="334">
        <v>24.3</v>
      </c>
      <c r="G10" s="334"/>
      <c r="H10" s="334">
        <v>2.1333336666666582</v>
      </c>
      <c r="I10" s="335">
        <v>27.8</v>
      </c>
    </row>
    <row r="11" spans="1:10" x14ac:dyDescent="0.3">
      <c r="A11" s="333" t="s">
        <v>154</v>
      </c>
      <c r="B11" s="334">
        <v>1.1996340000000296</v>
      </c>
      <c r="C11" s="334">
        <v>16.516129032258064</v>
      </c>
      <c r="D11" s="334"/>
      <c r="E11" s="334">
        <v>1.067032333333312</v>
      </c>
      <c r="F11" s="334">
        <v>21.29032258064516</v>
      </c>
      <c r="G11" s="334"/>
      <c r="H11" s="334">
        <v>2.2666663333333417</v>
      </c>
      <c r="I11" s="335">
        <v>25</v>
      </c>
    </row>
    <row r="12" spans="1:10" x14ac:dyDescent="0.3">
      <c r="A12" s="333" t="s">
        <v>155</v>
      </c>
      <c r="B12" s="334">
        <v>1.3667536666665303</v>
      </c>
      <c r="C12" s="334">
        <v>15.483870967741936</v>
      </c>
      <c r="D12" s="334"/>
      <c r="E12" s="334">
        <v>0.99991300000013628</v>
      </c>
      <c r="F12" s="334">
        <v>20.741935483870968</v>
      </c>
      <c r="G12" s="334"/>
      <c r="H12" s="334">
        <v>2.3666666666666667</v>
      </c>
      <c r="I12" s="335">
        <v>24.451612903225808</v>
      </c>
    </row>
    <row r="13" spans="1:10" x14ac:dyDescent="0.3">
      <c r="A13" s="333" t="s">
        <v>158</v>
      </c>
      <c r="B13" s="334">
        <v>2.2999996666666749</v>
      </c>
      <c r="C13" s="334">
        <v>12.866666666666667</v>
      </c>
      <c r="D13" s="334"/>
      <c r="E13" s="334">
        <v>2.2000003333333251</v>
      </c>
      <c r="F13" s="334">
        <v>16.5</v>
      </c>
      <c r="G13" s="334"/>
      <c r="H13" s="334">
        <v>4.5</v>
      </c>
      <c r="I13" s="335">
        <v>20.7</v>
      </c>
    </row>
    <row r="14" spans="1:10" ht="18" x14ac:dyDescent="0.35">
      <c r="A14" s="333" t="s">
        <v>159</v>
      </c>
      <c r="B14" s="334">
        <v>12.129032258064516</v>
      </c>
      <c r="C14" s="334">
        <v>9.5483870967741939</v>
      </c>
      <c r="D14" s="334"/>
      <c r="E14" s="334">
        <v>10.838709677419354</v>
      </c>
      <c r="F14" s="334">
        <v>11.838709677419354</v>
      </c>
      <c r="G14" s="334"/>
      <c r="H14" s="334">
        <v>22.967741935483872</v>
      </c>
      <c r="I14" s="335">
        <v>15.161290322580646</v>
      </c>
      <c r="J14" s="350"/>
    </row>
    <row r="15" spans="1:10" x14ac:dyDescent="0.3">
      <c r="A15" s="333" t="s">
        <v>156</v>
      </c>
      <c r="B15" s="334">
        <v>28.4</v>
      </c>
      <c r="C15" s="334">
        <v>1.7</v>
      </c>
      <c r="D15" s="334"/>
      <c r="E15" s="334">
        <v>22.566666666666666</v>
      </c>
      <c r="F15" s="334">
        <v>3.6333333333333333</v>
      </c>
      <c r="G15" s="336"/>
      <c r="H15" s="334">
        <v>50.966666666666669</v>
      </c>
      <c r="I15" s="335">
        <v>9.1333333333333329</v>
      </c>
    </row>
    <row r="16" spans="1:10" ht="16.2" thickBot="1" x14ac:dyDescent="0.35">
      <c r="A16" s="343" t="s">
        <v>157</v>
      </c>
      <c r="B16" s="344">
        <v>38.966666666666669</v>
      </c>
      <c r="C16" s="344">
        <v>-0.67741935483870963</v>
      </c>
      <c r="D16" s="344"/>
      <c r="E16" s="344">
        <v>35.133333333333333</v>
      </c>
      <c r="F16" s="344">
        <v>0.4838709677419355</v>
      </c>
      <c r="G16" s="344"/>
      <c r="H16" s="344">
        <v>74.099999999999994</v>
      </c>
      <c r="I16" s="345">
        <v>4</v>
      </c>
    </row>
    <row r="17" spans="1:9" ht="25.5" customHeight="1" thickTop="1" thickBot="1" x14ac:dyDescent="0.35">
      <c r="A17" s="197" t="s">
        <v>104</v>
      </c>
      <c r="B17" s="346">
        <f>SUM(B5:B16)/12</f>
        <v>17.406101636734501</v>
      </c>
      <c r="C17" s="346">
        <f>SUM(C5:C16)/12</f>
        <v>7.909216589861753</v>
      </c>
      <c r="D17" s="346"/>
      <c r="E17" s="346">
        <f>SUM(E5:E16)/12</f>
        <v>14.265294932645938</v>
      </c>
      <c r="F17" s="346">
        <f>SUM(F5:F16)/12</f>
        <v>11.459863031233999</v>
      </c>
      <c r="G17" s="346"/>
      <c r="H17" s="346">
        <f>SUM(H5:H16)/12</f>
        <v>31.671396569380438</v>
      </c>
      <c r="I17" s="347">
        <f>SUM(I5:I16)/12</f>
        <v>15.309997439836147</v>
      </c>
    </row>
    <row r="18" spans="1:9" ht="16.2" thickTop="1" x14ac:dyDescent="0.3"/>
  </sheetData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22</vt:i4>
      </vt:variant>
    </vt:vector>
  </HeadingPairs>
  <TitlesOfParts>
    <vt:vector size="22" baseType="lpstr">
      <vt:lpstr>JANUAR 25</vt:lpstr>
      <vt:lpstr>FEBRUAR 25</vt:lpstr>
      <vt:lpstr>MAREC 25</vt:lpstr>
      <vt:lpstr>APRIL 25</vt:lpstr>
      <vt:lpstr>MAJ 25</vt:lpstr>
      <vt:lpstr>JUNIJ 25</vt:lpstr>
      <vt:lpstr>JULIJ 25</vt:lpstr>
      <vt:lpstr>AVGUST 25</vt:lpstr>
      <vt:lpstr>SEPTEMBER 25</vt:lpstr>
      <vt:lpstr>OKTOBER 25</vt:lpstr>
      <vt:lpstr>NOVEMBER 25</vt:lpstr>
      <vt:lpstr>DECEMBER 25</vt:lpstr>
      <vt:lpstr>PORABA</vt:lpstr>
      <vt:lpstr>STRUKTURA CENE</vt:lpstr>
      <vt:lpstr>EKONOMIKA 1</vt:lpstr>
      <vt:lpstr>EKONOMIKA 2</vt:lpstr>
      <vt:lpstr>2025 vs. 2024 </vt:lpstr>
      <vt:lpstr>TČ 2025 vs. 2024 </vt:lpstr>
      <vt:lpstr>GOSP 2025 vs. 2024</vt:lpstr>
      <vt:lpstr>IZKORISTEK TČ </vt:lpstr>
      <vt:lpstr>TEMP. KWh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Cedom d.o.o. - Info</cp:lastModifiedBy>
  <cp:lastPrinted>2025-01-09T18:43:48Z</cp:lastPrinted>
  <dcterms:created xsi:type="dcterms:W3CDTF">2024-01-16T15:00:45Z</dcterms:created>
  <dcterms:modified xsi:type="dcterms:W3CDTF">2026-09-10T06:13:34Z</dcterms:modified>
</cp:coreProperties>
</file>